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40" windowHeight="9975"/>
  </bookViews>
  <sheets>
    <sheet name="Ianuarie - Octombrie 2016" sheetId="3" r:id="rId1"/>
  </sheets>
  <calcPr calcId="125725"/>
</workbook>
</file>

<file path=xl/calcChain.xml><?xml version="1.0" encoding="utf-8"?>
<calcChain xmlns="http://schemas.openxmlformats.org/spreadsheetml/2006/main">
  <c r="AC24" i="3"/>
  <c r="Z24"/>
  <c r="AA24"/>
  <c r="X24"/>
  <c r="W24"/>
  <c r="Y23"/>
  <c r="AB23" s="1"/>
  <c r="V24"/>
  <c r="U23"/>
  <c r="T24"/>
  <c r="O24"/>
  <c r="Q23"/>
  <c r="R23" s="1"/>
  <c r="P24"/>
  <c r="M24"/>
  <c r="N23"/>
  <c r="K24"/>
  <c r="N22"/>
  <c r="G24"/>
  <c r="J23"/>
  <c r="J24"/>
  <c r="F23"/>
  <c r="E24"/>
  <c r="D24"/>
  <c r="C24"/>
  <c r="H24"/>
  <c r="AC46"/>
  <c r="AB45"/>
  <c r="AB43"/>
  <c r="Y45"/>
  <c r="Y46" s="1"/>
  <c r="Y43"/>
  <c r="AA46"/>
  <c r="Z46"/>
  <c r="X46"/>
  <c r="W46"/>
  <c r="V46"/>
  <c r="U45"/>
  <c r="U46"/>
  <c r="R45"/>
  <c r="R43"/>
  <c r="P46"/>
  <c r="O46"/>
  <c r="M46"/>
  <c r="L46"/>
  <c r="K46"/>
  <c r="J46"/>
  <c r="I46"/>
  <c r="H46"/>
  <c r="G46"/>
  <c r="F46"/>
  <c r="E46"/>
  <c r="D46"/>
  <c r="Q45"/>
  <c r="Q46" s="1"/>
  <c r="N45"/>
  <c r="N43"/>
  <c r="J34"/>
  <c r="J33"/>
  <c r="J32"/>
  <c r="J31"/>
  <c r="F45"/>
  <c r="F43"/>
  <c r="J42"/>
  <c r="J45"/>
  <c r="Y44"/>
  <c r="T46"/>
  <c r="S46"/>
  <c r="J44"/>
  <c r="C46"/>
  <c r="AB42"/>
  <c r="Y42" l="1"/>
  <c r="U42" l="1"/>
  <c r="U43"/>
  <c r="Q42" l="1"/>
  <c r="Q43"/>
  <c r="N42"/>
  <c r="R42" s="1"/>
  <c r="J40" l="1"/>
  <c r="J41"/>
  <c r="J43"/>
  <c r="AC52" l="1"/>
  <c r="I52"/>
  <c r="L52"/>
  <c r="H52"/>
  <c r="Y41"/>
  <c r="AB41" s="1"/>
  <c r="U41"/>
  <c r="Q41"/>
  <c r="N41"/>
  <c r="R41" s="1"/>
  <c r="F41"/>
  <c r="Y40"/>
  <c r="AB40" s="1"/>
  <c r="U40"/>
  <c r="R40"/>
  <c r="Q40"/>
  <c r="N40"/>
  <c r="F40"/>
  <c r="Y39"/>
  <c r="AB39" s="1"/>
  <c r="U39"/>
  <c r="Q39"/>
  <c r="N39"/>
  <c r="R39" s="1"/>
  <c r="J39"/>
  <c r="F39"/>
  <c r="Y38"/>
  <c r="AB38" s="1"/>
  <c r="U38"/>
  <c r="R38"/>
  <c r="Q38"/>
  <c r="N38"/>
  <c r="J38"/>
  <c r="F38"/>
  <c r="Y37"/>
  <c r="AB37" s="1"/>
  <c r="U37"/>
  <c r="R37"/>
  <c r="Q37"/>
  <c r="N37"/>
  <c r="J37"/>
  <c r="F37"/>
  <c r="Y36"/>
  <c r="AB36" s="1"/>
  <c r="U36"/>
  <c r="Q36"/>
  <c r="N36"/>
  <c r="J36"/>
  <c r="F36"/>
  <c r="Y35"/>
  <c r="AB35" s="1"/>
  <c r="U35"/>
  <c r="R35"/>
  <c r="Q35"/>
  <c r="N35"/>
  <c r="J35"/>
  <c r="F35"/>
  <c r="Y34"/>
  <c r="AB34" s="1"/>
  <c r="U34"/>
  <c r="R34"/>
  <c r="Q34"/>
  <c r="N34"/>
  <c r="F34"/>
  <c r="Y33"/>
  <c r="AB33" s="1"/>
  <c r="U33"/>
  <c r="R33"/>
  <c r="Q33"/>
  <c r="N33"/>
  <c r="F33"/>
  <c r="Y32"/>
  <c r="AB32" s="1"/>
  <c r="U32"/>
  <c r="Q32"/>
  <c r="R32" s="1"/>
  <c r="N32"/>
  <c r="F32"/>
  <c r="Y31"/>
  <c r="AB31" s="1"/>
  <c r="U31"/>
  <c r="S31"/>
  <c r="Q31"/>
  <c r="N31"/>
  <c r="R31" s="1"/>
  <c r="F31"/>
  <c r="Y30"/>
  <c r="U30"/>
  <c r="Q30"/>
  <c r="N30"/>
  <c r="J30"/>
  <c r="F30"/>
  <c r="AA52"/>
  <c r="X52"/>
  <c r="V52"/>
  <c r="T52"/>
  <c r="O52"/>
  <c r="M52"/>
  <c r="G52"/>
  <c r="E52"/>
  <c r="D52"/>
  <c r="AB22"/>
  <c r="Y22"/>
  <c r="U22"/>
  <c r="Q22"/>
  <c r="R22" s="1"/>
  <c r="F22"/>
  <c r="J22" s="1"/>
  <c r="AB21"/>
  <c r="Y21"/>
  <c r="Q21"/>
  <c r="P21"/>
  <c r="O21"/>
  <c r="N21"/>
  <c r="J21"/>
  <c r="F21"/>
  <c r="Y20"/>
  <c r="AB20" s="1"/>
  <c r="U20"/>
  <c r="Q20"/>
  <c r="N20"/>
  <c r="R20" s="1"/>
  <c r="J20"/>
  <c r="F20"/>
  <c r="Y19"/>
  <c r="AB19" s="1"/>
  <c r="U19"/>
  <c r="Q19"/>
  <c r="N19"/>
  <c r="R19" s="1"/>
  <c r="J19"/>
  <c r="F19"/>
  <c r="Z18"/>
  <c r="Z52" s="1"/>
  <c r="Y18"/>
  <c r="AB18" s="1"/>
  <c r="U18"/>
  <c r="Q18"/>
  <c r="N18"/>
  <c r="R18" s="1"/>
  <c r="K18"/>
  <c r="F18"/>
  <c r="J18" s="1"/>
  <c r="AB17"/>
  <c r="Y17"/>
  <c r="U17"/>
  <c r="R17"/>
  <c r="Q17"/>
  <c r="N17"/>
  <c r="F17"/>
  <c r="J17" s="1"/>
  <c r="AB16"/>
  <c r="Y16"/>
  <c r="U16"/>
  <c r="R16"/>
  <c r="Q16"/>
  <c r="N16"/>
  <c r="F16"/>
  <c r="J16" s="1"/>
  <c r="AB15"/>
  <c r="Y15"/>
  <c r="U15"/>
  <c r="R15"/>
  <c r="Q15"/>
  <c r="N15"/>
  <c r="F15"/>
  <c r="J15" s="1"/>
  <c r="AB14"/>
  <c r="Y14"/>
  <c r="U14"/>
  <c r="R14"/>
  <c r="Q14"/>
  <c r="N14"/>
  <c r="F14"/>
  <c r="J14" s="1"/>
  <c r="AB13"/>
  <c r="Y13"/>
  <c r="U13"/>
  <c r="R13"/>
  <c r="Q13"/>
  <c r="N13"/>
  <c r="F13"/>
  <c r="J13" s="1"/>
  <c r="AB12"/>
  <c r="Y12"/>
  <c r="U12"/>
  <c r="R12"/>
  <c r="Q12"/>
  <c r="N12"/>
  <c r="F12"/>
  <c r="J12" s="1"/>
  <c r="AB11"/>
  <c r="Y11"/>
  <c r="U11"/>
  <c r="R11"/>
  <c r="Q11"/>
  <c r="N11"/>
  <c r="F11"/>
  <c r="J11" s="1"/>
  <c r="AB10"/>
  <c r="Y10"/>
  <c r="U10"/>
  <c r="R10"/>
  <c r="Q10"/>
  <c r="N10"/>
  <c r="F10"/>
  <c r="J10" s="1"/>
  <c r="AB9"/>
  <c r="Y9"/>
  <c r="U9"/>
  <c r="R9"/>
  <c r="Q9"/>
  <c r="N9"/>
  <c r="F9"/>
  <c r="J9" s="1"/>
  <c r="AB8"/>
  <c r="Y8"/>
  <c r="U8"/>
  <c r="R8"/>
  <c r="Q8"/>
  <c r="N8"/>
  <c r="F8"/>
  <c r="J8" s="1"/>
  <c r="AB6"/>
  <c r="Y6"/>
  <c r="S6"/>
  <c r="U21" s="1"/>
  <c r="R6"/>
  <c r="Q6"/>
  <c r="N6"/>
  <c r="J6"/>
  <c r="F6"/>
  <c r="Y24" l="1"/>
  <c r="AB24" s="1"/>
  <c r="Q24"/>
  <c r="Q52" s="1"/>
  <c r="C52"/>
  <c r="F24"/>
  <c r="K52"/>
  <c r="N24"/>
  <c r="R21"/>
  <c r="N46"/>
  <c r="AB46"/>
  <c r="R36"/>
  <c r="F52"/>
  <c r="J52"/>
  <c r="S24"/>
  <c r="P52"/>
  <c r="R30"/>
  <c r="R46" s="1"/>
  <c r="W52"/>
  <c r="U6"/>
  <c r="AB30"/>
  <c r="Y52" l="1"/>
  <c r="N52"/>
  <c r="R24"/>
  <c r="R52" s="1"/>
  <c r="U24"/>
  <c r="U52" s="1"/>
  <c r="S52"/>
  <c r="AB52"/>
</calcChain>
</file>

<file path=xl/sharedStrings.xml><?xml version="1.0" encoding="utf-8"?>
<sst xmlns="http://schemas.openxmlformats.org/spreadsheetml/2006/main" count="158" uniqueCount="81">
  <si>
    <t>Data alocarii</t>
  </si>
  <si>
    <t>FILA BUGET ALOCATA PE AN 2016</t>
  </si>
  <si>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</si>
  <si>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</si>
  <si>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</si>
  <si>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</si>
  <si>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Programul national de tratament pentru BOLI RARE, din care:</t>
  </si>
  <si>
    <r>
      <t xml:space="preserve">Programul national de </t>
    </r>
    <r>
      <rPr>
        <b/>
        <sz val="8"/>
        <rFont val="Arial"/>
        <family val="2"/>
      </rPr>
      <t>BOLI ENDOCRINE</t>
    </r>
    <r>
      <rPr>
        <b/>
        <sz val="6"/>
        <rFont val="Arial"/>
        <family val="2"/>
      </rPr>
      <t>, din care:</t>
    </r>
  </si>
  <si>
    <t>~ activitate curenta ~, din care:</t>
  </si>
  <si>
    <t>~ medicamente 40% - pentru pensionarii cu pensii de pana la 700 lei / prevazute a fi finantate din venituri proprii ale M.S. sub forma de transferuri catre F.N.U.A.S.S. ~</t>
  </si>
  <si>
    <t>~ cost volum-rezultat ~ din care:</t>
  </si>
  <si>
    <r>
      <t xml:space="preserve">TOTAL </t>
    </r>
    <r>
      <rPr>
        <sz val="6"/>
        <rFont val="Arial"/>
        <family val="2"/>
      </rPr>
      <t>MEDICAMENTE CU SI FARA CONTRIBUTIE PERSONALA:</t>
    </r>
  </si>
  <si>
    <t>MEDICAMENTE, din care:</t>
  </si>
  <si>
    <t>MATERIALE SANITARE, din care:</t>
  </si>
  <si>
    <r>
      <t>TOTAL</t>
    </r>
    <r>
      <rPr>
        <sz val="6"/>
        <rFont val="Arial"/>
        <family val="2"/>
      </rPr>
      <t xml:space="preserve"> Programul national de DIABET ZAHARAT:</t>
    </r>
  </si>
  <si>
    <t>~ activitate curenta ~</t>
  </si>
  <si>
    <t>~ cost volum ~</t>
  </si>
  <si>
    <r>
      <t>TOTAL</t>
    </r>
    <r>
      <rPr>
        <sz val="6"/>
        <rFont val="Arial"/>
        <family val="2"/>
      </rPr>
      <t xml:space="preserve"> Programul national de ONCOLOGIE:</t>
    </r>
  </si>
  <si>
    <t>~ stare posttransplant ~</t>
  </si>
  <si>
    <t>~ mucoviscidoza ~, din care:</t>
  </si>
  <si>
    <t>~ scleroza laterala amiotrofica ~</t>
  </si>
  <si>
    <t>~ sindromul Preder Willi ~</t>
  </si>
  <si>
    <r>
      <t xml:space="preserve">TOTAL </t>
    </r>
    <r>
      <rPr>
        <sz val="6"/>
        <rFont val="Arial"/>
        <family val="2"/>
      </rPr>
      <t>Programul national de tratament pentru BOLI RARE:</t>
    </r>
  </si>
  <si>
    <t>~ osteoporoza ~</t>
  </si>
  <si>
    <t>Valoarea contractului pentru eliberarea de medicamente cu si fara contributie personala</t>
  </si>
  <si>
    <t>Valoarea contractului pentru eliberarea de medicamente aferente bolilor cronice cu aprobare C.N.A.S.</t>
  </si>
  <si>
    <t>Valoarea contractului pentru eliberarea de medicamente compensate 90% din sublista B pentru pensionarii cu venituri sub 700lei/luna - Pensionari 50% C.N.A.S. -</t>
  </si>
  <si>
    <t>Total ~ activitate curenta ~</t>
  </si>
  <si>
    <t>"cost volum -rezultat"  inregistrat</t>
  </si>
  <si>
    <t>"cost volum -rezultat"  neinregistrat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</si>
  <si>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</si>
  <si>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</si>
  <si>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</si>
  <si>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</si>
  <si>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</si>
  <si>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</si>
  <si>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</si>
  <si>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</si>
  <si>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</si>
  <si>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</si>
  <si>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30.12.2015</t>
  </si>
  <si>
    <t>30.12.2015 SPITALE</t>
  </si>
  <si>
    <t>18.02.2016</t>
  </si>
  <si>
    <t>TOTAL:</t>
  </si>
  <si>
    <t>Perioada</t>
  </si>
  <si>
    <t>~ cost volum-rezultat ~</t>
  </si>
  <si>
    <t xml:space="preserve">Ianuarie 2016 la 19.02.2016 </t>
  </si>
  <si>
    <t>INFLUENTE - / +</t>
  </si>
  <si>
    <r>
      <t>INFLUENTE</t>
    </r>
    <r>
      <rPr>
        <b/>
        <sz val="14"/>
        <color indexed="10"/>
        <rFont val="Arial"/>
        <family val="2"/>
      </rPr>
      <t xml:space="preserve"> - </t>
    </r>
    <r>
      <rPr>
        <b/>
        <sz val="14"/>
        <color indexed="12"/>
        <rFont val="Arial"/>
        <family val="2"/>
      </rPr>
      <t>/ +</t>
    </r>
  </si>
  <si>
    <t>art. 6 / 2015 la 11.03.2016</t>
  </si>
  <si>
    <t>17.03.2016</t>
  </si>
  <si>
    <t>Februarie 2016 la 21.03.2016</t>
  </si>
  <si>
    <t>Martie 2016 la 20.04.2016</t>
  </si>
  <si>
    <t>Aprilie 2016 la 19.05.2016</t>
  </si>
  <si>
    <t>31.03.2016</t>
  </si>
  <si>
    <t>FILA BUGET ALOCATA PE ANUL 2016</t>
  </si>
  <si>
    <t>CONSUM RAPORTAT PANA LA DATA DE 30.09.2016 PENTRU ANUL 2016</t>
  </si>
  <si>
    <t>Mai 2016 la 21.06.2016</t>
  </si>
  <si>
    <t>Iunie 2016 la 20.07.2016</t>
  </si>
  <si>
    <t>Iulie 2016 la 22.08.2016</t>
  </si>
  <si>
    <t>August 2016 la 20.09.2016</t>
  </si>
  <si>
    <t>06.04.2016</t>
  </si>
  <si>
    <t>12.04.2016</t>
  </si>
  <si>
    <t>13.05.2016</t>
  </si>
  <si>
    <t>23.06.2016</t>
  </si>
  <si>
    <t>30.06.2016</t>
  </si>
  <si>
    <t>12.07.2016</t>
  </si>
  <si>
    <t>10.08.2016</t>
  </si>
  <si>
    <t>22.08.2016</t>
  </si>
  <si>
    <t>09.09.2016</t>
  </si>
  <si>
    <t>13.09.2016</t>
  </si>
  <si>
    <t>21.09.2016</t>
  </si>
  <si>
    <t>Decembrie 2015, Ianuarie - Februarie 2016 la 14.07.2016</t>
  </si>
  <si>
    <t>Decembrie 2015, Ianuarie - Februarie - Martie 2016 la 17.08.2016</t>
  </si>
  <si>
    <t>Decembrie 2015, Ianuarie - Februarie - Martie - Aprilie 2016 la 20.09.2016</t>
  </si>
  <si>
    <t>13.10.2016</t>
  </si>
  <si>
    <t>Septembrie 2016 la 20.10.2016</t>
  </si>
  <si>
    <t>Decembrie 2015, Ianuarie - Februarie - Martie - Aprilie - Mai - Iunie 2016 la 18.10.2016</t>
  </si>
  <si>
    <t>Decembrie 2015, Ianuarie - Februarie - Martie - Aprilie - Mai - Iunie - Iulie 2016 la 15.11.2016</t>
  </si>
  <si>
    <t>Octombrie 2016 la 21.11.2016</t>
  </si>
  <si>
    <t>15.11.2016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</si>
</sst>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1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6" fillId="0" borderId="0" applyFill="0" applyBorder="0" applyAlignment="0" applyProtection="0"/>
    <xf numFmtId="0" fontId="17" fillId="0" borderId="0"/>
  </cellStyleXfs>
  <cellXfs count="16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11" fillId="6" borderId="25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 wrapText="1" shrinkToFit="1"/>
    </xf>
    <xf numFmtId="4" fontId="7" fillId="6" borderId="12" xfId="0" applyNumberFormat="1" applyFont="1" applyFill="1" applyBorder="1" applyAlignment="1">
      <alignment horizontal="center" vertical="center" wrapText="1" shrinkToFit="1"/>
    </xf>
    <xf numFmtId="0" fontId="11" fillId="6" borderId="4" xfId="1" applyFont="1" applyFill="1" applyBorder="1" applyAlignment="1">
      <alignment horizontal="center" vertical="center" wrapText="1"/>
    </xf>
    <xf numFmtId="4" fontId="5" fillId="6" borderId="31" xfId="0" applyNumberFormat="1" applyFont="1" applyFill="1" applyBorder="1" applyAlignment="1">
      <alignment horizontal="center" vertical="center" wrapText="1"/>
    </xf>
    <xf numFmtId="0" fontId="11" fillId="6" borderId="3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9" fontId="2" fillId="4" borderId="14" xfId="0" applyNumberFormat="1" applyFont="1" applyFill="1" applyBorder="1" applyAlignment="1">
      <alignment horizontal="right" vertical="center" wrapText="1"/>
    </xf>
    <xf numFmtId="4" fontId="2" fillId="7" borderId="35" xfId="0" applyNumberFormat="1" applyFont="1" applyFill="1" applyBorder="1" applyAlignment="1">
      <alignment horizontal="right" vertical="center" shrinkToFit="1"/>
    </xf>
    <xf numFmtId="4" fontId="2" fillId="7" borderId="36" xfId="0" applyNumberFormat="1" applyFont="1" applyFill="1" applyBorder="1" applyAlignment="1">
      <alignment horizontal="right" vertical="center" shrinkToFit="1"/>
    </xf>
    <xf numFmtId="4" fontId="2" fillId="7" borderId="37" xfId="0" applyNumberFormat="1" applyFont="1" applyFill="1" applyBorder="1" applyAlignment="1">
      <alignment horizontal="right" vertical="center" shrinkToFit="1"/>
    </xf>
    <xf numFmtId="4" fontId="2" fillId="7" borderId="38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vertical="center" shrinkToFit="1"/>
    </xf>
    <xf numFmtId="4" fontId="2" fillId="7" borderId="39" xfId="0" applyNumberFormat="1" applyFont="1" applyFill="1" applyBorder="1" applyAlignment="1">
      <alignment vertical="center" shrinkToFit="1"/>
    </xf>
    <xf numFmtId="4" fontId="2" fillId="7" borderId="18" xfId="0" applyNumberFormat="1" applyFont="1" applyFill="1" applyBorder="1" applyAlignment="1">
      <alignment vertical="center" shrinkToFit="1"/>
    </xf>
    <xf numFmtId="4" fontId="2" fillId="7" borderId="35" xfId="0" applyNumberFormat="1" applyFont="1" applyFill="1" applyBorder="1" applyAlignment="1">
      <alignment vertical="center" shrinkToFit="1"/>
    </xf>
    <xf numFmtId="4" fontId="2" fillId="7" borderId="36" xfId="0" applyNumberFormat="1" applyFont="1" applyFill="1" applyBorder="1" applyAlignment="1">
      <alignment vertical="center" shrinkToFit="1"/>
    </xf>
    <xf numFmtId="4" fontId="2" fillId="7" borderId="40" xfId="0" applyNumberFormat="1" applyFont="1" applyFill="1" applyBorder="1" applyAlignment="1">
      <alignment vertical="center" shrinkToFit="1"/>
    </xf>
    <xf numFmtId="4" fontId="2" fillId="7" borderId="41" xfId="0" applyNumberFormat="1" applyFont="1" applyFill="1" applyBorder="1" applyAlignment="1">
      <alignment horizontal="right" vertical="center" shrinkToFit="1"/>
    </xf>
    <xf numFmtId="4" fontId="2" fillId="7" borderId="42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horizontal="right" vertical="center" shrinkToFit="1"/>
    </xf>
    <xf numFmtId="4" fontId="2" fillId="7" borderId="21" xfId="0" applyNumberFormat="1" applyFont="1" applyFill="1" applyBorder="1" applyAlignment="1">
      <alignment horizontal="right" vertical="center" shrinkToFit="1"/>
    </xf>
    <xf numFmtId="4" fontId="2" fillId="7" borderId="22" xfId="0" applyNumberFormat="1" applyFont="1" applyFill="1" applyBorder="1" applyAlignment="1">
      <alignment horizontal="right" vertical="center" shrinkToFit="1"/>
    </xf>
    <xf numFmtId="4" fontId="2" fillId="7" borderId="14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49" fontId="13" fillId="4" borderId="41" xfId="0" applyNumberFormat="1" applyFont="1" applyFill="1" applyBorder="1" applyAlignment="1">
      <alignment horizontal="right" vertical="center" wrapText="1"/>
    </xf>
    <xf numFmtId="4" fontId="12" fillId="7" borderId="35" xfId="0" applyNumberFormat="1" applyFont="1" applyFill="1" applyBorder="1" applyAlignment="1">
      <alignment horizontal="right" vertical="center" shrinkToFit="1"/>
    </xf>
    <xf numFmtId="4" fontId="12" fillId="7" borderId="36" xfId="0" applyNumberFormat="1" applyFont="1" applyFill="1" applyBorder="1" applyAlignment="1">
      <alignment horizontal="right" vertical="center" shrinkToFit="1"/>
    </xf>
    <xf numFmtId="4" fontId="12" fillId="7" borderId="37" xfId="0" applyNumberFormat="1" applyFont="1" applyFill="1" applyBorder="1" applyAlignment="1">
      <alignment horizontal="right" vertical="center" shrinkToFit="1"/>
    </xf>
    <xf numFmtId="4" fontId="12" fillId="7" borderId="38" xfId="0" applyNumberFormat="1" applyFont="1" applyFill="1" applyBorder="1" applyAlignment="1">
      <alignment horizontal="right" vertical="center" shrinkToFit="1"/>
    </xf>
    <xf numFmtId="4" fontId="12" fillId="7" borderId="43" xfId="0" applyNumberFormat="1" applyFont="1" applyFill="1" applyBorder="1" applyAlignment="1">
      <alignment vertical="center" shrinkToFit="1"/>
    </xf>
    <xf numFmtId="4" fontId="12" fillId="7" borderId="44" xfId="0" applyNumberFormat="1" applyFont="1" applyFill="1" applyBorder="1" applyAlignment="1">
      <alignment vertical="center" shrinkToFit="1"/>
    </xf>
    <xf numFmtId="4" fontId="12" fillId="7" borderId="35" xfId="0" applyNumberFormat="1" applyFont="1" applyFill="1" applyBorder="1" applyAlignment="1">
      <alignment vertical="center" shrinkToFit="1"/>
    </xf>
    <xf numFmtId="4" fontId="12" fillId="7" borderId="36" xfId="0" applyNumberFormat="1" applyFont="1" applyFill="1" applyBorder="1" applyAlignment="1">
      <alignment vertical="center" shrinkToFit="1"/>
    </xf>
    <xf numFmtId="4" fontId="12" fillId="7" borderId="41" xfId="0" applyNumberFormat="1" applyFont="1" applyFill="1" applyBorder="1" applyAlignment="1">
      <alignment horizontal="right" vertical="center" shrinkToFit="1"/>
    </xf>
    <xf numFmtId="4" fontId="12" fillId="7" borderId="42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49" fontId="2" fillId="4" borderId="42" xfId="0" applyNumberFormat="1" applyFont="1" applyFill="1" applyBorder="1" applyAlignment="1">
      <alignment horizontal="right" vertical="center" wrapText="1"/>
    </xf>
    <xf numFmtId="4" fontId="2" fillId="7" borderId="43" xfId="0" applyNumberFormat="1" applyFont="1" applyFill="1" applyBorder="1" applyAlignment="1">
      <alignment horizontal="right" vertical="center" shrinkToFit="1"/>
    </xf>
    <xf numFmtId="4" fontId="2" fillId="7" borderId="45" xfId="0" applyNumberFormat="1" applyFont="1" applyFill="1" applyBorder="1" applyAlignment="1">
      <alignment horizontal="right" vertical="center" shrinkToFit="1"/>
    </xf>
    <xf numFmtId="4" fontId="2" fillId="7" borderId="46" xfId="0" applyNumberFormat="1" applyFont="1" applyFill="1" applyBorder="1" applyAlignment="1">
      <alignment horizontal="right" vertical="center" shrinkToFit="1"/>
    </xf>
    <xf numFmtId="4" fontId="2" fillId="7" borderId="47" xfId="0" applyNumberFormat="1" applyFont="1" applyFill="1" applyBorder="1" applyAlignment="1">
      <alignment horizontal="right" vertical="center" shrinkToFit="1"/>
    </xf>
    <xf numFmtId="4" fontId="2" fillId="7" borderId="43" xfId="0" applyNumberFormat="1" applyFont="1" applyFill="1" applyBorder="1" applyAlignment="1">
      <alignment vertical="center" shrinkToFit="1"/>
    </xf>
    <xf numFmtId="4" fontId="2" fillId="7" borderId="44" xfId="0" applyNumberFormat="1" applyFont="1" applyFill="1" applyBorder="1" applyAlignment="1">
      <alignment vertical="center" shrinkToFit="1"/>
    </xf>
    <xf numFmtId="4" fontId="2" fillId="7" borderId="45" xfId="0" applyNumberFormat="1" applyFont="1" applyFill="1" applyBorder="1" applyAlignment="1">
      <alignment vertical="center" shrinkToFit="1"/>
    </xf>
    <xf numFmtId="4" fontId="2" fillId="7" borderId="48" xfId="0" applyNumberFormat="1" applyFont="1" applyFill="1" applyBorder="1" applyAlignment="1">
      <alignment horizontal="right" vertical="center" shrinkToFit="1"/>
    </xf>
    <xf numFmtId="4" fontId="2" fillId="7" borderId="31" xfId="0" applyNumberFormat="1" applyFont="1" applyFill="1" applyBorder="1" applyAlignment="1">
      <alignment horizontal="right" vertical="center" shrinkToFit="1"/>
    </xf>
    <xf numFmtId="4" fontId="2" fillId="7" borderId="49" xfId="0" applyNumberFormat="1" applyFont="1" applyFill="1" applyBorder="1" applyAlignment="1">
      <alignment horizontal="right" vertical="center" shrinkToFit="1"/>
    </xf>
    <xf numFmtId="4" fontId="2" fillId="7" borderId="32" xfId="0" applyNumberFormat="1" applyFont="1" applyFill="1" applyBorder="1" applyAlignment="1">
      <alignment horizontal="right" vertical="center" shrinkToFit="1"/>
    </xf>
    <xf numFmtId="4" fontId="2" fillId="7" borderId="48" xfId="0" applyNumberFormat="1" applyFont="1" applyFill="1" applyBorder="1" applyAlignment="1">
      <alignment vertical="center" shrinkToFit="1"/>
    </xf>
    <xf numFmtId="4" fontId="2" fillId="7" borderId="50" xfId="0" applyNumberFormat="1" applyFont="1" applyFill="1" applyBorder="1" applyAlignment="1">
      <alignment vertical="center" shrinkToFit="1"/>
    </xf>
    <xf numFmtId="4" fontId="2" fillId="7" borderId="31" xfId="0" applyNumberFormat="1" applyFont="1" applyFill="1" applyBorder="1" applyAlignment="1">
      <alignment vertical="center" shrinkToFit="1"/>
    </xf>
    <xf numFmtId="4" fontId="2" fillId="7" borderId="33" xfId="0" applyNumberFormat="1" applyFont="1" applyFill="1" applyBorder="1" applyAlignment="1">
      <alignment horizontal="right" vertical="center" shrinkToFit="1"/>
    </xf>
    <xf numFmtId="0" fontId="2" fillId="4" borderId="13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right" vertical="center" shrinkToFit="1"/>
    </xf>
    <xf numFmtId="4" fontId="2" fillId="4" borderId="11" xfId="0" applyNumberFormat="1" applyFont="1" applyFill="1" applyBorder="1" applyAlignment="1">
      <alignment horizontal="right" vertical="center" shrinkToFit="1"/>
    </xf>
    <xf numFmtId="4" fontId="2" fillId="4" borderId="12" xfId="0" applyNumberFormat="1" applyFont="1" applyFill="1" applyBorder="1" applyAlignment="1">
      <alignment horizontal="right" vertical="center" shrinkToFit="1"/>
    </xf>
    <xf numFmtId="4" fontId="2" fillId="4" borderId="10" xfId="0" applyNumberFormat="1" applyFont="1" applyFill="1" applyBorder="1" applyAlignment="1">
      <alignment vertical="center" shrinkToFit="1"/>
    </xf>
    <xf numFmtId="4" fontId="2" fillId="4" borderId="11" xfId="0" applyNumberFormat="1" applyFont="1" applyFill="1" applyBorder="1" applyAlignment="1">
      <alignment vertical="center" shrinkToFit="1"/>
    </xf>
    <xf numFmtId="4" fontId="2" fillId="4" borderId="12" xfId="0" applyNumberFormat="1" applyFont="1" applyFill="1" applyBorder="1" applyAlignment="1">
      <alignment vertical="center" shrinkToFit="1"/>
    </xf>
    <xf numFmtId="4" fontId="2" fillId="4" borderId="13" xfId="0" applyNumberFormat="1" applyFont="1" applyFill="1" applyBorder="1" applyAlignment="1">
      <alignment horizontal="right" vertical="center" shrinkToFit="1"/>
    </xf>
    <xf numFmtId="4" fontId="2" fillId="4" borderId="25" xfId="0" applyNumberFormat="1" applyFont="1" applyFill="1" applyBorder="1" applyAlignment="1">
      <alignment horizontal="right" vertical="center" shrinkToFit="1"/>
    </xf>
    <xf numFmtId="4" fontId="2" fillId="4" borderId="4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shrinkToFi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50" xfId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right" vertical="center" wrapText="1"/>
    </xf>
    <xf numFmtId="4" fontId="2" fillId="7" borderId="40" xfId="0" applyNumberFormat="1" applyFont="1" applyFill="1" applyBorder="1" applyAlignment="1">
      <alignment horizontal="right" vertical="center" shrinkToFit="1"/>
    </xf>
    <xf numFmtId="4" fontId="2" fillId="7" borderId="39" xfId="0" applyNumberFormat="1" applyFont="1" applyFill="1" applyBorder="1" applyAlignment="1">
      <alignment horizontal="right" vertical="center" shrinkToFit="1"/>
    </xf>
    <xf numFmtId="4" fontId="2" fillId="4" borderId="5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6" borderId="6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 wrapText="1"/>
    </xf>
    <xf numFmtId="4" fontId="2" fillId="4" borderId="52" xfId="0" applyNumberFormat="1" applyFont="1" applyFill="1" applyBorder="1" applyAlignment="1">
      <alignment horizontal="right" vertical="center" shrinkToFit="1"/>
    </xf>
    <xf numFmtId="49" fontId="2" fillId="4" borderId="45" xfId="0" applyNumberFormat="1" applyFont="1" applyFill="1" applyBorder="1" applyAlignment="1">
      <alignment horizontal="center" vertical="center" wrapText="1"/>
    </xf>
    <xf numFmtId="4" fontId="2" fillId="7" borderId="53" xfId="0" applyNumberFormat="1" applyFont="1" applyFill="1" applyBorder="1" applyAlignment="1">
      <alignment horizontal="right" vertical="center" shrinkToFit="1"/>
    </xf>
    <xf numFmtId="4" fontId="2" fillId="7" borderId="54" xfId="0" applyNumberFormat="1" applyFont="1" applyFill="1" applyBorder="1" applyAlignment="1">
      <alignment horizontal="right" vertical="center" shrinkToFit="1"/>
    </xf>
    <xf numFmtId="4" fontId="2" fillId="7" borderId="55" xfId="0" applyNumberFormat="1" applyFont="1" applyFill="1" applyBorder="1" applyAlignment="1">
      <alignment horizontal="right" vertical="center" shrinkToFit="1"/>
    </xf>
    <xf numFmtId="4" fontId="2" fillId="7" borderId="54" xfId="0" applyNumberFormat="1" applyFont="1" applyFill="1" applyBorder="1" applyAlignment="1">
      <alignment vertical="center" shrinkToFit="1"/>
    </xf>
    <xf numFmtId="4" fontId="2" fillId="7" borderId="55" xfId="0" applyNumberFormat="1" applyFont="1" applyFill="1" applyBorder="1" applyAlignment="1">
      <alignment vertical="center" shrinkToFit="1"/>
    </xf>
    <xf numFmtId="49" fontId="2" fillId="8" borderId="33" xfId="0" applyNumberFormat="1" applyFont="1" applyFill="1" applyBorder="1" applyAlignment="1">
      <alignment horizontal="center" vertical="center" wrapText="1"/>
    </xf>
    <xf numFmtId="4" fontId="2" fillId="7" borderId="7" xfId="0" applyNumberFormat="1" applyFont="1" applyFill="1" applyBorder="1" applyAlignment="1">
      <alignment horizontal="right" vertical="center" shrinkToFit="1"/>
    </xf>
    <xf numFmtId="0" fontId="12" fillId="0" borderId="4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3" borderId="0" xfId="0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49" fontId="2" fillId="4" borderId="36" xfId="0" applyNumberFormat="1" applyFont="1" applyFill="1" applyBorder="1" applyAlignment="1">
      <alignment horizontal="center" vertical="center" wrapText="1"/>
    </xf>
    <xf numFmtId="49" fontId="2" fillId="8" borderId="45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right" vertical="center" wrapText="1"/>
    </xf>
    <xf numFmtId="4" fontId="2" fillId="7" borderId="56" xfId="0" applyNumberFormat="1" applyFont="1" applyFill="1" applyBorder="1" applyAlignment="1">
      <alignment vertical="center" shrinkToFi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4" fontId="5" fillId="5" borderId="27" xfId="0" applyNumberFormat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4" fontId="5" fillId="5" borderId="30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24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/>
    </xf>
    <xf numFmtId="4" fontId="8" fillId="4" borderId="21" xfId="0" applyNumberFormat="1" applyFont="1" applyFill="1" applyBorder="1" applyAlignment="1">
      <alignment horizontal="center" vertical="center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4" fontId="5" fillId="5" borderId="23" xfId="0" applyNumberFormat="1" applyFont="1" applyFill="1" applyBorder="1" applyAlignment="1">
      <alignment horizontal="center" vertical="center" wrapText="1"/>
    </xf>
    <xf numFmtId="4" fontId="5" fillId="5" borderId="34" xfId="0" applyNumberFormat="1" applyFont="1" applyFill="1" applyBorder="1" applyAlignment="1">
      <alignment horizontal="center" vertical="center" wrapText="1"/>
    </xf>
    <xf numFmtId="4" fontId="8" fillId="4" borderId="49" xfId="0" applyNumberFormat="1" applyFont="1" applyFill="1" applyBorder="1" applyAlignment="1">
      <alignment horizontal="center" vertical="center" wrapText="1"/>
    </xf>
    <xf numFmtId="4" fontId="5" fillId="5" borderId="33" xfId="0" applyNumberFormat="1" applyFont="1" applyFill="1" applyBorder="1" applyAlignment="1">
      <alignment horizontal="center" vertical="center" wrapText="1"/>
    </xf>
    <xf numFmtId="4" fontId="8" fillId="4" borderId="39" xfId="0" applyNumberFormat="1" applyFont="1" applyFill="1" applyBorder="1" applyAlignment="1">
      <alignment horizontal="center" vertical="center"/>
    </xf>
    <xf numFmtId="4" fontId="8" fillId="4" borderId="48" xfId="0" applyNumberFormat="1" applyFont="1" applyFill="1" applyBorder="1" applyAlignment="1">
      <alignment horizontal="center" vertical="center" wrapText="1"/>
    </xf>
    <xf numFmtId="4" fontId="8" fillId="4" borderId="30" xfId="0" applyNumberFormat="1" applyFont="1" applyFill="1" applyBorder="1" applyAlignment="1">
      <alignment horizontal="center" vertical="center" wrapText="1"/>
    </xf>
  </cellXfs>
  <cellStyles count="4">
    <cellStyle name="Euro" xfId="2"/>
    <cellStyle name="Normal" xfId="0" builtinId="0"/>
    <cellStyle name="Normal 2 2" xfId="3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55"/>
  <sheetViews>
    <sheetView tabSelected="1" topLeftCell="A20" zoomScale="90" zoomScaleNormal="90" workbookViewId="0">
      <pane xSplit="2" topLeftCell="O1" activePane="topRight" state="frozen"/>
      <selection pane="topRight" activeCell="AC24" sqref="AC24"/>
    </sheetView>
  </sheetViews>
  <sheetFormatPr defaultColWidth="1.28515625" defaultRowHeight="12" customHeight="1"/>
  <cols>
    <col min="1" max="1" width="1.28515625" style="37" customWidth="1"/>
    <col min="2" max="2" width="15.5703125" style="37" customWidth="1"/>
    <col min="3" max="3" width="10" style="37" customWidth="1"/>
    <col min="4" max="4" width="11.7109375" style="37" customWidth="1"/>
    <col min="5" max="5" width="10" style="37" customWidth="1"/>
    <col min="6" max="6" width="12.5703125" style="37" customWidth="1"/>
    <col min="7" max="7" width="12.7109375" style="37" customWidth="1"/>
    <col min="8" max="8" width="10.85546875" style="37" bestFit="1" customWidth="1"/>
    <col min="9" max="9" width="16.140625" style="37" customWidth="1"/>
    <col min="10" max="10" width="10.7109375" style="37" customWidth="1"/>
    <col min="11" max="11" width="14.7109375" style="37" customWidth="1"/>
    <col min="12" max="12" width="13.7109375" style="37" customWidth="1"/>
    <col min="13" max="13" width="9.42578125" style="37" customWidth="1"/>
    <col min="14" max="14" width="12" style="37" customWidth="1"/>
    <col min="15" max="16" width="12.140625" style="37" customWidth="1"/>
    <col min="17" max="17" width="11.7109375" style="37" customWidth="1"/>
    <col min="18" max="18" width="10.7109375" style="37" customWidth="1"/>
    <col min="19" max="20" width="11.28515625" style="37" customWidth="1"/>
    <col min="21" max="21" width="10.5703125" style="37" customWidth="1"/>
    <col min="22" max="22" width="13.85546875" style="37" customWidth="1"/>
    <col min="23" max="28" width="10.7109375" style="37" customWidth="1"/>
    <col min="29" max="29" width="12.7109375" style="37" customWidth="1"/>
    <col min="30" max="30" width="1.85546875" style="37" bestFit="1" customWidth="1"/>
    <col min="31" max="16384" width="1.28515625" style="37"/>
  </cols>
  <sheetData>
    <row r="1" spans="1:29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18.75" thickBot="1">
      <c r="A2" s="3"/>
      <c r="B2" s="119" t="s">
        <v>0</v>
      </c>
      <c r="C2" s="122" t="s">
        <v>55</v>
      </c>
      <c r="D2" s="123"/>
      <c r="E2" s="123"/>
      <c r="F2" s="123"/>
      <c r="G2" s="123"/>
      <c r="H2" s="123"/>
      <c r="I2" s="123"/>
      <c r="J2" s="124"/>
      <c r="K2" s="122" t="s">
        <v>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4"/>
    </row>
    <row r="3" spans="1:29" s="2" customFormat="1" ht="45" thickBot="1">
      <c r="A3" s="1"/>
      <c r="B3" s="120"/>
      <c r="C3" s="125" t="s">
        <v>2</v>
      </c>
      <c r="D3" s="126"/>
      <c r="E3" s="126"/>
      <c r="F3" s="126"/>
      <c r="G3" s="126"/>
      <c r="H3" s="126"/>
      <c r="I3" s="127"/>
      <c r="J3" s="128"/>
      <c r="K3" s="129" t="s">
        <v>3</v>
      </c>
      <c r="L3" s="130"/>
      <c r="M3" s="130"/>
      <c r="N3" s="130"/>
      <c r="O3" s="130"/>
      <c r="P3" s="130"/>
      <c r="Q3" s="130"/>
      <c r="R3" s="131"/>
      <c r="S3" s="132" t="s">
        <v>4</v>
      </c>
      <c r="T3" s="133"/>
      <c r="U3" s="134"/>
      <c r="V3" s="5" t="s">
        <v>5</v>
      </c>
      <c r="W3" s="135" t="s">
        <v>6</v>
      </c>
      <c r="X3" s="136"/>
      <c r="Y3" s="136"/>
      <c r="Z3" s="136"/>
      <c r="AA3" s="136"/>
      <c r="AB3" s="137"/>
      <c r="AC3" s="6" t="s">
        <v>7</v>
      </c>
    </row>
    <row r="4" spans="1:29" s="2" customFormat="1" ht="13.5" customHeight="1" thickBot="1">
      <c r="A4" s="1"/>
      <c r="B4" s="120"/>
      <c r="C4" s="138" t="s">
        <v>8</v>
      </c>
      <c r="D4" s="139"/>
      <c r="E4" s="139"/>
      <c r="F4" s="140"/>
      <c r="G4" s="141" t="s">
        <v>9</v>
      </c>
      <c r="H4" s="143" t="s">
        <v>10</v>
      </c>
      <c r="I4" s="144"/>
      <c r="J4" s="145" t="s">
        <v>11</v>
      </c>
      <c r="K4" s="138" t="s">
        <v>12</v>
      </c>
      <c r="L4" s="139"/>
      <c r="M4" s="139"/>
      <c r="N4" s="147"/>
      <c r="O4" s="148" t="s">
        <v>13</v>
      </c>
      <c r="P4" s="148"/>
      <c r="Q4" s="144"/>
      <c r="R4" s="149" t="s">
        <v>14</v>
      </c>
      <c r="S4" s="150" t="s">
        <v>15</v>
      </c>
      <c r="T4" s="117" t="s">
        <v>16</v>
      </c>
      <c r="U4" s="145" t="s">
        <v>17</v>
      </c>
      <c r="V4" s="156" t="s">
        <v>18</v>
      </c>
      <c r="W4" s="158" t="s">
        <v>19</v>
      </c>
      <c r="X4" s="159"/>
      <c r="Y4" s="159"/>
      <c r="Z4" s="160" t="s">
        <v>20</v>
      </c>
      <c r="AA4" s="152" t="s">
        <v>21</v>
      </c>
      <c r="AB4" s="162" t="s">
        <v>22</v>
      </c>
      <c r="AC4" s="152" t="s">
        <v>23</v>
      </c>
    </row>
    <row r="5" spans="1:29" s="2" customFormat="1" ht="50.25" thickBot="1">
      <c r="A5" s="1"/>
      <c r="B5" s="121"/>
      <c r="C5" s="7" t="s">
        <v>24</v>
      </c>
      <c r="D5" s="8" t="s">
        <v>25</v>
      </c>
      <c r="E5" s="9" t="s">
        <v>26</v>
      </c>
      <c r="F5" s="10" t="s">
        <v>27</v>
      </c>
      <c r="G5" s="142"/>
      <c r="H5" s="7" t="s">
        <v>28</v>
      </c>
      <c r="I5" s="11" t="s">
        <v>29</v>
      </c>
      <c r="J5" s="146"/>
      <c r="K5" s="12" t="s">
        <v>30</v>
      </c>
      <c r="L5" s="13" t="s">
        <v>31</v>
      </c>
      <c r="M5" s="13" t="s">
        <v>32</v>
      </c>
      <c r="N5" s="10" t="s">
        <v>33</v>
      </c>
      <c r="O5" s="14" t="s">
        <v>34</v>
      </c>
      <c r="P5" s="15" t="s">
        <v>35</v>
      </c>
      <c r="Q5" s="16" t="s">
        <v>36</v>
      </c>
      <c r="R5" s="146"/>
      <c r="S5" s="151"/>
      <c r="T5" s="118"/>
      <c r="U5" s="155"/>
      <c r="V5" s="157"/>
      <c r="W5" s="17" t="s">
        <v>37</v>
      </c>
      <c r="X5" s="17" t="s">
        <v>38</v>
      </c>
      <c r="Y5" s="18" t="s">
        <v>39</v>
      </c>
      <c r="Z5" s="161"/>
      <c r="AA5" s="153"/>
      <c r="AB5" s="163"/>
      <c r="AC5" s="153"/>
    </row>
    <row r="6" spans="1:29" ht="11.25">
      <c r="A6" s="19"/>
      <c r="B6" s="20" t="s">
        <v>40</v>
      </c>
      <c r="C6" s="21">
        <v>110371361.69999966</v>
      </c>
      <c r="D6" s="22">
        <v>56494198.600000001</v>
      </c>
      <c r="E6" s="22">
        <v>1975439.7</v>
      </c>
      <c r="F6" s="23">
        <f>C6+D6+E6</f>
        <v>168840999.99999964</v>
      </c>
      <c r="G6" s="24">
        <v>1784000.0000000049</v>
      </c>
      <c r="H6" s="25">
        <v>0</v>
      </c>
      <c r="I6" s="26">
        <v>0</v>
      </c>
      <c r="J6" s="27">
        <f>F6+G6+H6</f>
        <v>170624999.99999964</v>
      </c>
      <c r="K6" s="28">
        <v>33443121.89999995</v>
      </c>
      <c r="L6" s="29">
        <v>23936503.309999999</v>
      </c>
      <c r="M6" s="29">
        <v>52269954.789999999</v>
      </c>
      <c r="N6" s="30">
        <f>K6+L6+M6</f>
        <v>109649579.99999994</v>
      </c>
      <c r="O6" s="28">
        <v>12299809.999999952</v>
      </c>
      <c r="P6" s="29">
        <v>609570</v>
      </c>
      <c r="Q6" s="30">
        <f>O6+P6</f>
        <v>12909379.999999952</v>
      </c>
      <c r="R6" s="27">
        <f>N6+Q6</f>
        <v>122558959.9999999</v>
      </c>
      <c r="S6" s="21">
        <f>170000*1000</f>
        <v>170000000</v>
      </c>
      <c r="T6" s="23">
        <v>4504890</v>
      </c>
      <c r="U6" s="31">
        <f>SUM(S6:T6)</f>
        <v>174504890</v>
      </c>
      <c r="V6" s="32">
        <v>8701190</v>
      </c>
      <c r="W6" s="33">
        <v>276800</v>
      </c>
      <c r="X6" s="34">
        <v>1039599.9999999999</v>
      </c>
      <c r="Y6" s="53">
        <f>W6+X6</f>
        <v>1316400</v>
      </c>
      <c r="Z6" s="35">
        <v>266569.99999999953</v>
      </c>
      <c r="AA6" s="36">
        <v>39249.999999999964</v>
      </c>
      <c r="AB6" s="55">
        <f>Y6+Z6+AA6</f>
        <v>1622219.9999999995</v>
      </c>
      <c r="AC6" s="36">
        <v>1400000.000000003</v>
      </c>
    </row>
    <row r="7" spans="1:29" s="50" customFormat="1" ht="11.25" hidden="1" customHeight="1">
      <c r="A7" s="38"/>
      <c r="B7" s="39" t="s">
        <v>41</v>
      </c>
      <c r="C7" s="40"/>
      <c r="D7" s="41"/>
      <c r="E7" s="41"/>
      <c r="F7" s="42"/>
      <c r="G7" s="43"/>
      <c r="H7" s="44"/>
      <c r="I7" s="45"/>
      <c r="J7" s="27"/>
      <c r="K7" s="46"/>
      <c r="L7" s="47">
        <v>425000</v>
      </c>
      <c r="M7" s="47"/>
      <c r="N7" s="30"/>
      <c r="O7" s="46"/>
      <c r="P7" s="47"/>
      <c r="Q7" s="30"/>
      <c r="R7" s="27"/>
      <c r="S7" s="40"/>
      <c r="T7" s="42"/>
      <c r="U7" s="48"/>
      <c r="V7" s="49"/>
      <c r="W7" s="40"/>
      <c r="X7" s="41"/>
      <c r="Y7" s="53"/>
      <c r="Z7" s="43"/>
      <c r="AA7" s="48"/>
      <c r="AB7" s="55"/>
      <c r="AC7" s="48"/>
    </row>
    <row r="8" spans="1:29" s="50" customFormat="1" ht="11.25">
      <c r="A8" s="38"/>
      <c r="B8" s="51" t="s">
        <v>42</v>
      </c>
      <c r="C8" s="52">
        <v>0</v>
      </c>
      <c r="D8" s="53">
        <v>0</v>
      </c>
      <c r="E8" s="53">
        <v>0</v>
      </c>
      <c r="F8" s="54">
        <f>C8+D8+E8</f>
        <v>0</v>
      </c>
      <c r="G8" s="55">
        <v>0</v>
      </c>
      <c r="H8" s="56">
        <v>106772260</v>
      </c>
      <c r="I8" s="57">
        <v>0</v>
      </c>
      <c r="J8" s="27">
        <f>F8+G8+H8</f>
        <v>106772260</v>
      </c>
      <c r="K8" s="56">
        <v>0</v>
      </c>
      <c r="L8" s="58">
        <v>0</v>
      </c>
      <c r="M8" s="58">
        <v>0</v>
      </c>
      <c r="N8" s="30">
        <f>K8+L8+M8</f>
        <v>0</v>
      </c>
      <c r="O8" s="56">
        <v>0</v>
      </c>
      <c r="P8" s="58">
        <v>0</v>
      </c>
      <c r="Q8" s="30">
        <f>O8+P8</f>
        <v>0</v>
      </c>
      <c r="R8" s="27">
        <f>N8+Q8</f>
        <v>0</v>
      </c>
      <c r="S8" s="52">
        <v>0</v>
      </c>
      <c r="T8" s="54">
        <v>2401970</v>
      </c>
      <c r="U8" s="32">
        <f>SUM(S8:T8)</f>
        <v>2401970</v>
      </c>
      <c r="V8" s="32">
        <v>0</v>
      </c>
      <c r="W8" s="52">
        <v>0</v>
      </c>
      <c r="X8" s="53">
        <v>0</v>
      </c>
      <c r="Y8" s="53">
        <f>W8+X8</f>
        <v>0</v>
      </c>
      <c r="Z8" s="55">
        <v>0</v>
      </c>
      <c r="AA8" s="32">
        <v>0</v>
      </c>
      <c r="AB8" s="55">
        <f>Y8+Z8+AA8</f>
        <v>0</v>
      </c>
      <c r="AC8" s="32">
        <v>0</v>
      </c>
    </row>
    <row r="9" spans="1:29" s="50" customFormat="1" ht="11.25">
      <c r="A9" s="38"/>
      <c r="B9" s="51" t="s">
        <v>50</v>
      </c>
      <c r="C9" s="52">
        <v>0</v>
      </c>
      <c r="D9" s="53">
        <v>0</v>
      </c>
      <c r="E9" s="53">
        <v>0</v>
      </c>
      <c r="F9" s="54">
        <f>C9+D9+E9</f>
        <v>0</v>
      </c>
      <c r="G9" s="55">
        <v>0</v>
      </c>
      <c r="H9" s="56">
        <v>66118380</v>
      </c>
      <c r="I9" s="57">
        <v>0</v>
      </c>
      <c r="J9" s="27">
        <f>F9+G9+H9</f>
        <v>66118380</v>
      </c>
      <c r="K9" s="56">
        <v>0</v>
      </c>
      <c r="L9" s="58">
        <v>0</v>
      </c>
      <c r="M9" s="58">
        <v>0</v>
      </c>
      <c r="N9" s="30">
        <f>K9+L9+M9</f>
        <v>0</v>
      </c>
      <c r="O9" s="56">
        <v>0</v>
      </c>
      <c r="P9" s="58">
        <v>0</v>
      </c>
      <c r="Q9" s="30">
        <f>O9+P9</f>
        <v>0</v>
      </c>
      <c r="R9" s="27">
        <f>N9+Q9</f>
        <v>0</v>
      </c>
      <c r="S9" s="52">
        <v>0</v>
      </c>
      <c r="T9" s="54">
        <v>3652600</v>
      </c>
      <c r="U9" s="31">
        <f>SUM(S9:T9)</f>
        <v>3652600</v>
      </c>
      <c r="V9" s="32">
        <v>0</v>
      </c>
      <c r="W9" s="52">
        <v>0</v>
      </c>
      <c r="X9" s="53">
        <v>0</v>
      </c>
      <c r="Y9" s="53">
        <f t="shared" ref="Y9:Y23" si="0">W9+X9</f>
        <v>0</v>
      </c>
      <c r="Z9" s="55">
        <v>0</v>
      </c>
      <c r="AA9" s="32">
        <v>0</v>
      </c>
      <c r="AB9" s="55">
        <f>Y9+Z9+AA9</f>
        <v>0</v>
      </c>
      <c r="AC9" s="32">
        <v>0</v>
      </c>
    </row>
    <row r="10" spans="1:29" s="50" customFormat="1" ht="11.25">
      <c r="A10" s="38"/>
      <c r="B10" s="51" t="s">
        <v>54</v>
      </c>
      <c r="C10" s="52">
        <v>79862842.558869332</v>
      </c>
      <c r="D10" s="53">
        <v>45302466.622030996</v>
      </c>
      <c r="E10" s="53">
        <v>1030690.81909963</v>
      </c>
      <c r="F10" s="54">
        <f>C10+D10+E10</f>
        <v>126195999.99999997</v>
      </c>
      <c r="G10" s="55">
        <v>1284999.9999999951</v>
      </c>
      <c r="H10" s="56">
        <v>0</v>
      </c>
      <c r="I10" s="57">
        <v>0</v>
      </c>
      <c r="J10" s="27">
        <f>F10+G10+H10</f>
        <v>127480999.99999997</v>
      </c>
      <c r="K10" s="56">
        <v>0</v>
      </c>
      <c r="L10" s="58">
        <v>0</v>
      </c>
      <c r="M10" s="58">
        <v>0</v>
      </c>
      <c r="N10" s="30">
        <f>K10+L10+M10</f>
        <v>0</v>
      </c>
      <c r="O10" s="56">
        <v>0</v>
      </c>
      <c r="P10" s="58">
        <v>0</v>
      </c>
      <c r="Q10" s="30">
        <f t="shared" ref="Q10:Q23" si="1">O10+P10</f>
        <v>0</v>
      </c>
      <c r="R10" s="27">
        <f>N10+Q10</f>
        <v>0</v>
      </c>
      <c r="S10" s="52">
        <v>0</v>
      </c>
      <c r="T10" s="54">
        <v>0</v>
      </c>
      <c r="U10" s="31">
        <f t="shared" ref="U10:U23" si="2">SUM(S10:T10)</f>
        <v>0</v>
      </c>
      <c r="V10" s="32">
        <v>0</v>
      </c>
      <c r="W10" s="52">
        <v>0</v>
      </c>
      <c r="X10" s="53">
        <v>0</v>
      </c>
      <c r="Y10" s="53">
        <f t="shared" si="0"/>
        <v>0</v>
      </c>
      <c r="Z10" s="55">
        <v>0</v>
      </c>
      <c r="AA10" s="32">
        <v>0</v>
      </c>
      <c r="AB10" s="55">
        <f t="shared" ref="AB10:AB23" si="3">Y10+Z10+AA10</f>
        <v>0</v>
      </c>
      <c r="AC10" s="32">
        <v>0</v>
      </c>
    </row>
    <row r="11" spans="1:29" s="50" customFormat="1" ht="11.25">
      <c r="A11" s="38"/>
      <c r="B11" s="51" t="s">
        <v>61</v>
      </c>
      <c r="C11" s="52">
        <v>0</v>
      </c>
      <c r="D11" s="53">
        <v>0</v>
      </c>
      <c r="E11" s="53">
        <v>0</v>
      </c>
      <c r="F11" s="54">
        <f t="shared" ref="F11:F23" si="4">C11+D11+E11</f>
        <v>0</v>
      </c>
      <c r="G11" s="55">
        <v>0</v>
      </c>
      <c r="H11" s="56">
        <v>0</v>
      </c>
      <c r="I11" s="57">
        <v>0</v>
      </c>
      <c r="J11" s="27">
        <f t="shared" ref="J11:J21" si="5">F11+G11+H11</f>
        <v>0</v>
      </c>
      <c r="K11" s="56">
        <v>0</v>
      </c>
      <c r="L11" s="58">
        <v>0</v>
      </c>
      <c r="M11" s="58">
        <v>0</v>
      </c>
      <c r="N11" s="30">
        <f t="shared" ref="N11:N23" si="6">K11+L11+M11</f>
        <v>0</v>
      </c>
      <c r="O11" s="56">
        <v>0</v>
      </c>
      <c r="P11" s="58">
        <v>0</v>
      </c>
      <c r="Q11" s="30">
        <f t="shared" si="1"/>
        <v>0</v>
      </c>
      <c r="R11" s="27">
        <f t="shared" ref="R11:R23" si="7">N11+Q11</f>
        <v>0</v>
      </c>
      <c r="S11" s="52">
        <v>0</v>
      </c>
      <c r="T11" s="54">
        <v>1936290</v>
      </c>
      <c r="U11" s="31">
        <f t="shared" si="2"/>
        <v>1936290</v>
      </c>
      <c r="V11" s="32">
        <v>0</v>
      </c>
      <c r="W11" s="52">
        <v>0</v>
      </c>
      <c r="X11" s="53">
        <v>0</v>
      </c>
      <c r="Y11" s="53">
        <f t="shared" si="0"/>
        <v>0</v>
      </c>
      <c r="Z11" s="55">
        <v>0</v>
      </c>
      <c r="AA11" s="32">
        <v>0</v>
      </c>
      <c r="AB11" s="55">
        <f t="shared" si="3"/>
        <v>0</v>
      </c>
      <c r="AC11" s="32">
        <v>0</v>
      </c>
    </row>
    <row r="12" spans="1:29" s="50" customFormat="1" ht="11.25">
      <c r="A12" s="38"/>
      <c r="B12" s="51" t="s">
        <v>62</v>
      </c>
      <c r="C12" s="52">
        <v>0</v>
      </c>
      <c r="D12" s="53">
        <v>0</v>
      </c>
      <c r="E12" s="53">
        <v>0</v>
      </c>
      <c r="F12" s="54">
        <f t="shared" si="4"/>
        <v>0</v>
      </c>
      <c r="G12" s="55">
        <v>0</v>
      </c>
      <c r="H12" s="56">
        <v>62321040</v>
      </c>
      <c r="I12" s="57">
        <v>0</v>
      </c>
      <c r="J12" s="27">
        <f t="shared" si="5"/>
        <v>62321040</v>
      </c>
      <c r="K12" s="56">
        <v>0</v>
      </c>
      <c r="L12" s="58">
        <v>0</v>
      </c>
      <c r="M12" s="58">
        <v>0</v>
      </c>
      <c r="N12" s="30">
        <f t="shared" si="6"/>
        <v>0</v>
      </c>
      <c r="O12" s="56">
        <v>0</v>
      </c>
      <c r="P12" s="58">
        <v>0</v>
      </c>
      <c r="Q12" s="30">
        <f t="shared" si="1"/>
        <v>0</v>
      </c>
      <c r="R12" s="27">
        <f t="shared" si="7"/>
        <v>0</v>
      </c>
      <c r="S12" s="52">
        <v>0</v>
      </c>
      <c r="T12" s="54">
        <v>0</v>
      </c>
      <c r="U12" s="31">
        <f t="shared" si="2"/>
        <v>0</v>
      </c>
      <c r="V12" s="32">
        <v>0</v>
      </c>
      <c r="W12" s="52">
        <v>0</v>
      </c>
      <c r="X12" s="53">
        <v>0</v>
      </c>
      <c r="Y12" s="53">
        <f t="shared" si="0"/>
        <v>0</v>
      </c>
      <c r="Z12" s="55">
        <v>0</v>
      </c>
      <c r="AA12" s="32">
        <v>0</v>
      </c>
      <c r="AB12" s="55">
        <f t="shared" si="3"/>
        <v>0</v>
      </c>
      <c r="AC12" s="32">
        <v>0</v>
      </c>
    </row>
    <row r="13" spans="1:29" s="50" customFormat="1" ht="11.25">
      <c r="A13" s="38"/>
      <c r="B13" s="51" t="s">
        <v>63</v>
      </c>
      <c r="C13" s="52">
        <v>0</v>
      </c>
      <c r="D13" s="53">
        <v>0</v>
      </c>
      <c r="E13" s="53">
        <v>0</v>
      </c>
      <c r="F13" s="54">
        <f t="shared" si="4"/>
        <v>0</v>
      </c>
      <c r="G13" s="55">
        <v>0</v>
      </c>
      <c r="H13" s="56">
        <v>55173110</v>
      </c>
      <c r="I13" s="57">
        <v>0</v>
      </c>
      <c r="J13" s="27">
        <f t="shared" si="5"/>
        <v>55173110</v>
      </c>
      <c r="K13" s="56">
        <v>0</v>
      </c>
      <c r="L13" s="58">
        <v>0</v>
      </c>
      <c r="M13" s="58">
        <v>0</v>
      </c>
      <c r="N13" s="30">
        <f t="shared" si="6"/>
        <v>0</v>
      </c>
      <c r="O13" s="56">
        <v>0</v>
      </c>
      <c r="P13" s="58">
        <v>0</v>
      </c>
      <c r="Q13" s="30">
        <f t="shared" si="1"/>
        <v>0</v>
      </c>
      <c r="R13" s="27">
        <f t="shared" si="7"/>
        <v>0</v>
      </c>
      <c r="S13" s="52">
        <v>0</v>
      </c>
      <c r="T13" s="54">
        <v>2854800</v>
      </c>
      <c r="U13" s="31">
        <f t="shared" si="2"/>
        <v>2854800</v>
      </c>
      <c r="V13" s="32">
        <v>0</v>
      </c>
      <c r="W13" s="52">
        <v>0</v>
      </c>
      <c r="X13" s="53">
        <v>0</v>
      </c>
      <c r="Y13" s="53">
        <f t="shared" si="0"/>
        <v>0</v>
      </c>
      <c r="Z13" s="55">
        <v>0</v>
      </c>
      <c r="AA13" s="32">
        <v>0</v>
      </c>
      <c r="AB13" s="55">
        <f t="shared" si="3"/>
        <v>0</v>
      </c>
      <c r="AC13" s="32">
        <v>0</v>
      </c>
    </row>
    <row r="14" spans="1:29" s="50" customFormat="1" ht="11.25">
      <c r="A14" s="38"/>
      <c r="B14" s="51" t="s">
        <v>64</v>
      </c>
      <c r="C14" s="52">
        <v>27440938.424316138</v>
      </c>
      <c r="D14" s="53">
        <v>16197345.047128558</v>
      </c>
      <c r="E14" s="53">
        <v>984216.52855537832</v>
      </c>
      <c r="F14" s="54">
        <f t="shared" si="4"/>
        <v>44622500.000000075</v>
      </c>
      <c r="G14" s="55">
        <v>285500</v>
      </c>
      <c r="H14" s="56">
        <v>52269260.000001013</v>
      </c>
      <c r="I14" s="57">
        <v>0</v>
      </c>
      <c r="J14" s="27">
        <f t="shared" si="5"/>
        <v>97177260.000001088</v>
      </c>
      <c r="K14" s="56">
        <v>0</v>
      </c>
      <c r="L14" s="58">
        <v>0</v>
      </c>
      <c r="M14" s="58">
        <v>0</v>
      </c>
      <c r="N14" s="30">
        <f t="shared" si="6"/>
        <v>0</v>
      </c>
      <c r="O14" s="56">
        <v>0</v>
      </c>
      <c r="P14" s="58">
        <v>0</v>
      </c>
      <c r="Q14" s="30">
        <f t="shared" si="1"/>
        <v>0</v>
      </c>
      <c r="R14" s="27">
        <f t="shared" si="7"/>
        <v>0</v>
      </c>
      <c r="S14" s="52">
        <v>0</v>
      </c>
      <c r="T14" s="54">
        <v>1882930</v>
      </c>
      <c r="U14" s="31">
        <f t="shared" si="2"/>
        <v>1882930</v>
      </c>
      <c r="V14" s="32">
        <v>0</v>
      </c>
      <c r="W14" s="52">
        <v>0</v>
      </c>
      <c r="X14" s="53">
        <v>0</v>
      </c>
      <c r="Y14" s="53">
        <f t="shared" si="0"/>
        <v>0</v>
      </c>
      <c r="Z14" s="55">
        <v>0</v>
      </c>
      <c r="AA14" s="32">
        <v>0</v>
      </c>
      <c r="AB14" s="55">
        <f t="shared" si="3"/>
        <v>0</v>
      </c>
      <c r="AC14" s="32">
        <v>0</v>
      </c>
    </row>
    <row r="15" spans="1:29" s="50" customFormat="1" ht="11.25">
      <c r="A15" s="38"/>
      <c r="B15" s="51" t="s">
        <v>65</v>
      </c>
      <c r="C15" s="52">
        <v>0</v>
      </c>
      <c r="D15" s="53">
        <v>0</v>
      </c>
      <c r="E15" s="53">
        <v>0</v>
      </c>
      <c r="F15" s="54">
        <f t="shared" si="4"/>
        <v>0</v>
      </c>
      <c r="G15" s="55">
        <v>0</v>
      </c>
      <c r="H15" s="56">
        <v>0</v>
      </c>
      <c r="I15" s="57">
        <v>0</v>
      </c>
      <c r="J15" s="27">
        <f t="shared" si="5"/>
        <v>0</v>
      </c>
      <c r="K15" s="56">
        <v>0</v>
      </c>
      <c r="L15" s="58">
        <v>0</v>
      </c>
      <c r="M15" s="58">
        <v>0</v>
      </c>
      <c r="N15" s="30">
        <f t="shared" si="6"/>
        <v>0</v>
      </c>
      <c r="O15" s="56">
        <v>0</v>
      </c>
      <c r="P15" s="58">
        <v>0</v>
      </c>
      <c r="Q15" s="30">
        <f t="shared" si="1"/>
        <v>0</v>
      </c>
      <c r="R15" s="27">
        <f t="shared" si="7"/>
        <v>0</v>
      </c>
      <c r="S15" s="52">
        <v>0</v>
      </c>
      <c r="T15" s="54">
        <v>3865890</v>
      </c>
      <c r="U15" s="31">
        <f t="shared" si="2"/>
        <v>3865890</v>
      </c>
      <c r="V15" s="32">
        <v>0</v>
      </c>
      <c r="W15" s="52">
        <v>0</v>
      </c>
      <c r="X15" s="53">
        <v>0</v>
      </c>
      <c r="Y15" s="53">
        <f t="shared" si="0"/>
        <v>0</v>
      </c>
      <c r="Z15" s="55">
        <v>0</v>
      </c>
      <c r="AA15" s="32">
        <v>0</v>
      </c>
      <c r="AB15" s="55">
        <f t="shared" si="3"/>
        <v>0</v>
      </c>
      <c r="AC15" s="32">
        <v>0</v>
      </c>
    </row>
    <row r="16" spans="1:29" s="50" customFormat="1" ht="11.25">
      <c r="A16" s="38"/>
      <c r="B16" s="51" t="s">
        <v>66</v>
      </c>
      <c r="C16" s="52">
        <v>141014582.80621964</v>
      </c>
      <c r="D16" s="53">
        <v>80680721.469808877</v>
      </c>
      <c r="E16" s="53">
        <v>1417195.7239717371</v>
      </c>
      <c r="F16" s="54">
        <f t="shared" si="4"/>
        <v>223112500.00000024</v>
      </c>
      <c r="G16" s="55">
        <v>1427499.9999999967</v>
      </c>
      <c r="H16" s="56">
        <v>25241139.999999166</v>
      </c>
      <c r="I16" s="57">
        <v>0</v>
      </c>
      <c r="J16" s="27">
        <f t="shared" si="5"/>
        <v>249781139.9999994</v>
      </c>
      <c r="K16" s="56">
        <v>0</v>
      </c>
      <c r="L16" s="58">
        <v>0</v>
      </c>
      <c r="M16" s="58">
        <v>0</v>
      </c>
      <c r="N16" s="30">
        <f t="shared" si="6"/>
        <v>0</v>
      </c>
      <c r="O16" s="56">
        <v>0</v>
      </c>
      <c r="P16" s="58">
        <v>0</v>
      </c>
      <c r="Q16" s="30">
        <f t="shared" si="1"/>
        <v>0</v>
      </c>
      <c r="R16" s="27">
        <f t="shared" si="7"/>
        <v>0</v>
      </c>
      <c r="S16" s="52">
        <v>0</v>
      </c>
      <c r="T16" s="54">
        <v>0</v>
      </c>
      <c r="U16" s="31">
        <f t="shared" si="2"/>
        <v>0</v>
      </c>
      <c r="V16" s="32">
        <v>0</v>
      </c>
      <c r="W16" s="52">
        <v>0</v>
      </c>
      <c r="X16" s="53">
        <v>0</v>
      </c>
      <c r="Y16" s="53">
        <f t="shared" si="0"/>
        <v>0</v>
      </c>
      <c r="Z16" s="55">
        <v>0</v>
      </c>
      <c r="AA16" s="32">
        <v>42680.000000000036</v>
      </c>
      <c r="AB16" s="55">
        <f t="shared" si="3"/>
        <v>42680.000000000036</v>
      </c>
      <c r="AC16" s="32">
        <v>0</v>
      </c>
    </row>
    <row r="17" spans="1:29" s="50" customFormat="1" ht="11.25">
      <c r="A17" s="38"/>
      <c r="B17" s="51" t="s">
        <v>67</v>
      </c>
      <c r="C17" s="59">
        <v>0</v>
      </c>
      <c r="D17" s="60">
        <v>0</v>
      </c>
      <c r="E17" s="60">
        <v>0</v>
      </c>
      <c r="F17" s="54">
        <f t="shared" si="4"/>
        <v>0</v>
      </c>
      <c r="G17" s="62">
        <v>0</v>
      </c>
      <c r="H17" s="63">
        <v>21443800</v>
      </c>
      <c r="I17" s="64">
        <v>0</v>
      </c>
      <c r="J17" s="27">
        <f t="shared" si="5"/>
        <v>21443800</v>
      </c>
      <c r="K17" s="63">
        <v>0</v>
      </c>
      <c r="L17" s="65">
        <v>0</v>
      </c>
      <c r="M17" s="65">
        <v>0</v>
      </c>
      <c r="N17" s="30">
        <f t="shared" si="6"/>
        <v>0</v>
      </c>
      <c r="O17" s="63">
        <v>0</v>
      </c>
      <c r="P17" s="65">
        <v>0</v>
      </c>
      <c r="Q17" s="30">
        <f t="shared" si="1"/>
        <v>0</v>
      </c>
      <c r="R17" s="27">
        <f t="shared" si="7"/>
        <v>0</v>
      </c>
      <c r="S17" s="59">
        <v>0</v>
      </c>
      <c r="T17" s="61">
        <v>2390760</v>
      </c>
      <c r="U17" s="31">
        <f t="shared" si="2"/>
        <v>2390760</v>
      </c>
      <c r="V17" s="32">
        <v>0</v>
      </c>
      <c r="W17" s="59">
        <v>0</v>
      </c>
      <c r="X17" s="60">
        <v>0</v>
      </c>
      <c r="Y17" s="53">
        <f t="shared" si="0"/>
        <v>0</v>
      </c>
      <c r="Z17" s="62">
        <v>0</v>
      </c>
      <c r="AA17" s="66">
        <v>0</v>
      </c>
      <c r="AB17" s="55">
        <f t="shared" si="3"/>
        <v>0</v>
      </c>
      <c r="AC17" s="32">
        <v>0</v>
      </c>
    </row>
    <row r="18" spans="1:29" s="50" customFormat="1" ht="11.25">
      <c r="A18" s="38"/>
      <c r="B18" s="51" t="s">
        <v>68</v>
      </c>
      <c r="C18" s="59">
        <v>0</v>
      </c>
      <c r="D18" s="60">
        <v>0</v>
      </c>
      <c r="E18" s="60">
        <v>0</v>
      </c>
      <c r="F18" s="54">
        <f t="shared" si="4"/>
        <v>0</v>
      </c>
      <c r="G18" s="62">
        <v>0</v>
      </c>
      <c r="H18" s="62">
        <v>0</v>
      </c>
      <c r="I18" s="64">
        <v>0</v>
      </c>
      <c r="J18" s="27">
        <f t="shared" si="5"/>
        <v>0</v>
      </c>
      <c r="K18" s="63">
        <f>35057198.4344727-K6</f>
        <v>1614076.5344727524</v>
      </c>
      <c r="L18" s="65">
        <v>1084521.3413236998</v>
      </c>
      <c r="M18" s="65">
        <v>3058902.1242035031</v>
      </c>
      <c r="N18" s="30">
        <f t="shared" si="6"/>
        <v>5757499.9999999553</v>
      </c>
      <c r="O18" s="63">
        <v>0</v>
      </c>
      <c r="P18" s="65">
        <v>0</v>
      </c>
      <c r="Q18" s="30">
        <f t="shared" si="1"/>
        <v>0</v>
      </c>
      <c r="R18" s="27">
        <f>N18+Q18</f>
        <v>5757499.9999999553</v>
      </c>
      <c r="S18" s="59">
        <v>0</v>
      </c>
      <c r="T18" s="61">
        <v>0</v>
      </c>
      <c r="U18" s="31">
        <f t="shared" si="2"/>
        <v>0</v>
      </c>
      <c r="V18" s="32">
        <v>0</v>
      </c>
      <c r="W18" s="59">
        <v>43930</v>
      </c>
      <c r="X18" s="60">
        <v>0</v>
      </c>
      <c r="Y18" s="53">
        <f t="shared" si="0"/>
        <v>43930</v>
      </c>
      <c r="Z18" s="62">
        <f>240190-Z6</f>
        <v>-26379.999999999534</v>
      </c>
      <c r="AA18" s="66">
        <v>0</v>
      </c>
      <c r="AB18" s="55">
        <f t="shared" si="3"/>
        <v>17550.000000000466</v>
      </c>
      <c r="AC18" s="32">
        <v>0</v>
      </c>
    </row>
    <row r="19" spans="1:29" s="50" customFormat="1" ht="11.25">
      <c r="A19" s="38"/>
      <c r="B19" s="51" t="s">
        <v>69</v>
      </c>
      <c r="C19" s="59">
        <v>31425165.031889915</v>
      </c>
      <c r="D19" s="60">
        <v>17434951.26468876</v>
      </c>
      <c r="E19" s="60">
        <v>481883.70342120249</v>
      </c>
      <c r="F19" s="54">
        <f t="shared" si="4"/>
        <v>49341999.999999881</v>
      </c>
      <c r="G19" s="62">
        <v>0</v>
      </c>
      <c r="H19" s="62">
        <v>0</v>
      </c>
      <c r="I19" s="64">
        <v>0</v>
      </c>
      <c r="J19" s="27">
        <f t="shared" si="5"/>
        <v>49341999.999999881</v>
      </c>
      <c r="K19" s="63">
        <v>0</v>
      </c>
      <c r="L19" s="65">
        <v>0</v>
      </c>
      <c r="M19" s="65">
        <v>0</v>
      </c>
      <c r="N19" s="30">
        <f t="shared" si="6"/>
        <v>0</v>
      </c>
      <c r="O19" s="63">
        <v>0</v>
      </c>
      <c r="P19" s="65">
        <v>0</v>
      </c>
      <c r="Q19" s="30">
        <f t="shared" si="1"/>
        <v>0</v>
      </c>
      <c r="R19" s="27">
        <f t="shared" si="7"/>
        <v>0</v>
      </c>
      <c r="S19" s="59">
        <v>0</v>
      </c>
      <c r="T19" s="61">
        <v>4547080</v>
      </c>
      <c r="U19" s="31">
        <f t="shared" si="2"/>
        <v>4547080</v>
      </c>
      <c r="V19" s="32">
        <v>0</v>
      </c>
      <c r="W19" s="59">
        <v>0</v>
      </c>
      <c r="X19" s="60">
        <v>0</v>
      </c>
      <c r="Y19" s="53">
        <f t="shared" si="0"/>
        <v>0</v>
      </c>
      <c r="Z19" s="62">
        <v>0</v>
      </c>
      <c r="AA19" s="66">
        <v>45680</v>
      </c>
      <c r="AB19" s="55">
        <f t="shared" si="3"/>
        <v>45680</v>
      </c>
      <c r="AC19" s="32">
        <v>0</v>
      </c>
    </row>
    <row r="20" spans="1:29" s="50" customFormat="1" ht="11.25">
      <c r="A20" s="38"/>
      <c r="B20" s="51" t="s">
        <v>70</v>
      </c>
      <c r="C20" s="59">
        <v>0</v>
      </c>
      <c r="D20" s="60">
        <v>0</v>
      </c>
      <c r="E20" s="60">
        <v>0</v>
      </c>
      <c r="F20" s="54">
        <f t="shared" si="4"/>
        <v>0</v>
      </c>
      <c r="G20" s="62">
        <v>0</v>
      </c>
      <c r="H20" s="62">
        <v>52492640</v>
      </c>
      <c r="I20" s="64">
        <v>0</v>
      </c>
      <c r="J20" s="27">
        <f t="shared" si="5"/>
        <v>52492640</v>
      </c>
      <c r="K20" s="63">
        <v>0</v>
      </c>
      <c r="L20" s="65">
        <v>0</v>
      </c>
      <c r="M20" s="65">
        <v>0</v>
      </c>
      <c r="N20" s="30">
        <f t="shared" si="6"/>
        <v>0</v>
      </c>
      <c r="O20" s="63">
        <v>0</v>
      </c>
      <c r="P20" s="65">
        <v>0</v>
      </c>
      <c r="Q20" s="30">
        <f t="shared" si="1"/>
        <v>0</v>
      </c>
      <c r="R20" s="27">
        <f t="shared" si="7"/>
        <v>0</v>
      </c>
      <c r="S20" s="59">
        <v>0</v>
      </c>
      <c r="T20" s="61">
        <v>0</v>
      </c>
      <c r="U20" s="31">
        <f t="shared" si="2"/>
        <v>0</v>
      </c>
      <c r="V20" s="32">
        <v>0</v>
      </c>
      <c r="W20" s="59">
        <v>0</v>
      </c>
      <c r="X20" s="60">
        <v>0</v>
      </c>
      <c r="Y20" s="53">
        <f t="shared" si="0"/>
        <v>0</v>
      </c>
      <c r="Z20" s="62">
        <v>0</v>
      </c>
      <c r="AA20" s="66">
        <v>0</v>
      </c>
      <c r="AB20" s="55">
        <f t="shared" si="3"/>
        <v>0</v>
      </c>
      <c r="AC20" s="32">
        <v>0</v>
      </c>
    </row>
    <row r="21" spans="1:29" s="50" customFormat="1" ht="11.25">
      <c r="A21" s="38"/>
      <c r="B21" s="51" t="s">
        <v>71</v>
      </c>
      <c r="C21" s="59">
        <v>0</v>
      </c>
      <c r="D21" s="60">
        <v>0</v>
      </c>
      <c r="E21" s="59">
        <v>0</v>
      </c>
      <c r="F21" s="60">
        <f t="shared" si="4"/>
        <v>0</v>
      </c>
      <c r="G21" s="59">
        <v>0</v>
      </c>
      <c r="H21" s="60">
        <v>0</v>
      </c>
      <c r="I21" s="59">
        <v>0</v>
      </c>
      <c r="J21" s="60">
        <f t="shared" si="5"/>
        <v>0</v>
      </c>
      <c r="K21" s="59">
        <v>3068301.2583858967</v>
      </c>
      <c r="L21" s="60">
        <v>2356443.1305155084</v>
      </c>
      <c r="M21" s="59">
        <v>5234375.6110987216</v>
      </c>
      <c r="N21" s="60">
        <f t="shared" si="6"/>
        <v>10659120.000000127</v>
      </c>
      <c r="O21" s="59">
        <f>14100129.9999067-O6</f>
        <v>1800319.9999067485</v>
      </c>
      <c r="P21" s="60">
        <f>692210.000007001-P6</f>
        <v>82640.000007000985</v>
      </c>
      <c r="Q21" s="59">
        <f t="shared" si="1"/>
        <v>1882959.9999137495</v>
      </c>
      <c r="R21" s="27">
        <f>N21+Q21</f>
        <v>12542079.999913877</v>
      </c>
      <c r="S21" s="59">
        <v>10517760</v>
      </c>
      <c r="T21" s="61">
        <v>0</v>
      </c>
      <c r="U21" s="31">
        <f t="shared" si="2"/>
        <v>10517760</v>
      </c>
      <c r="V21" s="32">
        <v>0</v>
      </c>
      <c r="W21" s="59">
        <v>28440</v>
      </c>
      <c r="X21" s="60">
        <v>0</v>
      </c>
      <c r="Y21" s="53">
        <f t="shared" si="0"/>
        <v>28440</v>
      </c>
      <c r="Z21" s="62">
        <v>0</v>
      </c>
      <c r="AA21" s="66">
        <v>0</v>
      </c>
      <c r="AB21" s="55">
        <f t="shared" si="3"/>
        <v>28440</v>
      </c>
      <c r="AC21" s="32">
        <v>18928.210000000196</v>
      </c>
    </row>
    <row r="22" spans="1:29" s="50" customFormat="1" ht="11.25">
      <c r="A22" s="38"/>
      <c r="B22" s="51" t="s">
        <v>75</v>
      </c>
      <c r="C22" s="59">
        <v>0</v>
      </c>
      <c r="D22" s="60">
        <v>0</v>
      </c>
      <c r="E22" s="59">
        <v>0</v>
      </c>
      <c r="F22" s="60">
        <f t="shared" si="4"/>
        <v>0</v>
      </c>
      <c r="G22" s="59">
        <v>0</v>
      </c>
      <c r="H22" s="60">
        <v>41848114.479999781</v>
      </c>
      <c r="I22" s="59">
        <v>0</v>
      </c>
      <c r="J22" s="60">
        <f>F22+G22+H22</f>
        <v>41848114.479999781</v>
      </c>
      <c r="K22" s="59">
        <v>0</v>
      </c>
      <c r="L22" s="60">
        <v>0</v>
      </c>
      <c r="M22" s="59">
        <v>0</v>
      </c>
      <c r="N22" s="60">
        <f t="shared" si="6"/>
        <v>0</v>
      </c>
      <c r="O22" s="59">
        <v>0</v>
      </c>
      <c r="P22" s="60">
        <v>0</v>
      </c>
      <c r="Q22" s="59">
        <f t="shared" si="1"/>
        <v>0</v>
      </c>
      <c r="R22" s="27">
        <f t="shared" si="7"/>
        <v>0</v>
      </c>
      <c r="S22" s="59">
        <v>0</v>
      </c>
      <c r="T22" s="59">
        <v>0</v>
      </c>
      <c r="U22" s="59">
        <f t="shared" si="2"/>
        <v>0</v>
      </c>
      <c r="V22" s="59">
        <v>0</v>
      </c>
      <c r="W22" s="59">
        <v>0</v>
      </c>
      <c r="X22" s="59">
        <v>0</v>
      </c>
      <c r="Y22" s="59">
        <f t="shared" si="0"/>
        <v>0</v>
      </c>
      <c r="Z22" s="59">
        <v>0</v>
      </c>
      <c r="AA22" s="59">
        <v>0</v>
      </c>
      <c r="AB22" s="59">
        <f t="shared" si="3"/>
        <v>0</v>
      </c>
      <c r="AC22" s="59">
        <v>0</v>
      </c>
    </row>
    <row r="23" spans="1:29" s="50" customFormat="1" thickBot="1">
      <c r="A23" s="38"/>
      <c r="B23" s="115" t="s">
        <v>80</v>
      </c>
      <c r="C23" s="59">
        <v>0</v>
      </c>
      <c r="D23" s="60">
        <v>0</v>
      </c>
      <c r="E23" s="59">
        <v>0</v>
      </c>
      <c r="F23" s="60">
        <f t="shared" si="4"/>
        <v>0</v>
      </c>
      <c r="G23" s="59">
        <v>0</v>
      </c>
      <c r="H23" s="60">
        <v>52492729.999998689</v>
      </c>
      <c r="I23" s="59">
        <v>0</v>
      </c>
      <c r="J23" s="60">
        <f>F23+G23+H23</f>
        <v>52492729.999998689</v>
      </c>
      <c r="K23" s="59">
        <v>0</v>
      </c>
      <c r="L23" s="60">
        <v>0</v>
      </c>
      <c r="M23" s="59">
        <v>0</v>
      </c>
      <c r="N23" s="60">
        <f t="shared" si="6"/>
        <v>0</v>
      </c>
      <c r="O23" s="59">
        <v>0</v>
      </c>
      <c r="P23" s="60">
        <v>0</v>
      </c>
      <c r="Q23" s="59">
        <f t="shared" si="1"/>
        <v>0</v>
      </c>
      <c r="R23" s="116">
        <f t="shared" si="7"/>
        <v>0</v>
      </c>
      <c r="S23" s="59">
        <v>0</v>
      </c>
      <c r="T23" s="59">
        <v>0</v>
      </c>
      <c r="U23" s="59">
        <f t="shared" si="2"/>
        <v>0</v>
      </c>
      <c r="V23" s="59">
        <v>0</v>
      </c>
      <c r="W23" s="59">
        <v>0</v>
      </c>
      <c r="X23" s="59">
        <v>0</v>
      </c>
      <c r="Y23" s="59">
        <f t="shared" si="0"/>
        <v>0</v>
      </c>
      <c r="Z23" s="59">
        <v>0</v>
      </c>
      <c r="AA23" s="59">
        <v>0</v>
      </c>
      <c r="AB23" s="59">
        <f t="shared" si="3"/>
        <v>0</v>
      </c>
      <c r="AC23" s="59">
        <v>0</v>
      </c>
    </row>
    <row r="24" spans="1:29" ht="13.5" customHeight="1" thickBot="1">
      <c r="A24" s="19"/>
      <c r="B24" s="67" t="s">
        <v>43</v>
      </c>
      <c r="C24" s="68">
        <f>SUM(C6:C23)</f>
        <v>390114890.52129471</v>
      </c>
      <c r="D24" s="69">
        <f>SUM(D6:D23)</f>
        <v>216109683.00365719</v>
      </c>
      <c r="E24" s="69">
        <f>SUM(E6:E23)</f>
        <v>5889426.4750479478</v>
      </c>
      <c r="F24" s="69">
        <f>SUM(C24:E24)</f>
        <v>612113999.99999988</v>
      </c>
      <c r="G24" s="69">
        <f>SUM(G6:G23)</f>
        <v>4781999.9999999963</v>
      </c>
      <c r="H24" s="69">
        <f>SUM(H6:H23)</f>
        <v>536172474.47999865</v>
      </c>
      <c r="I24" s="69">
        <v>0</v>
      </c>
      <c r="J24" s="70">
        <f>SUM(J6:J23)</f>
        <v>1153068474.4799986</v>
      </c>
      <c r="K24" s="71">
        <f>SUM(K6:K23)</f>
        <v>38125499.692858599</v>
      </c>
      <c r="L24" s="72">
        <v>27377467.781839166</v>
      </c>
      <c r="M24" s="72">
        <f>SUM(M6:M23)</f>
        <v>60563232.525302224</v>
      </c>
      <c r="N24" s="72">
        <f>K24+L24+M24</f>
        <v>126066200</v>
      </c>
      <c r="O24" s="72">
        <f>SUM(O6:O23)</f>
        <v>14100129.9999067</v>
      </c>
      <c r="P24" s="72">
        <f>SUM(P6:P23)</f>
        <v>692210.00000700098</v>
      </c>
      <c r="Q24" s="72">
        <f>P24+O24</f>
        <v>14792339.999913702</v>
      </c>
      <c r="R24" s="73">
        <f>Q24+N24</f>
        <v>140858539.99991369</v>
      </c>
      <c r="S24" s="68">
        <f>SUM(S8:S21)+S6</f>
        <v>180517760</v>
      </c>
      <c r="T24" s="69">
        <f>SUM(T6:T23)</f>
        <v>28037210</v>
      </c>
      <c r="U24" s="70">
        <f>S24+T24</f>
        <v>208554970</v>
      </c>
      <c r="V24" s="74">
        <f>SUM(V6:V23)</f>
        <v>8701190</v>
      </c>
      <c r="W24" s="68">
        <f>SUM(W6:W23)</f>
        <v>349170</v>
      </c>
      <c r="X24" s="69">
        <f>SUM(X6:X23)</f>
        <v>1039599.9999999999</v>
      </c>
      <c r="Y24" s="69">
        <f>W24+X24</f>
        <v>1388770</v>
      </c>
      <c r="Z24" s="75">
        <f>SUM(Z6:Z23)</f>
        <v>240190</v>
      </c>
      <c r="AA24" s="74">
        <f>SUM(AA6:AA23)</f>
        <v>127610</v>
      </c>
      <c r="AB24" s="76">
        <f>Y24+Z24+AA24</f>
        <v>1756570</v>
      </c>
      <c r="AC24" s="74">
        <f>SUM(AC6:AC23)</f>
        <v>1418928.2100000032</v>
      </c>
    </row>
    <row r="25" spans="1:29" s="77" customFormat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</row>
    <row r="26" spans="1:29" s="4" customFormat="1" ht="18.75" thickBot="1">
      <c r="A26" s="3"/>
      <c r="B26" s="119" t="s">
        <v>44</v>
      </c>
      <c r="C26" s="122" t="s">
        <v>56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4"/>
    </row>
    <row r="27" spans="1:29" s="2" customFormat="1" ht="45" thickBot="1">
      <c r="A27" s="1"/>
      <c r="B27" s="120"/>
      <c r="C27" s="125" t="s">
        <v>2</v>
      </c>
      <c r="D27" s="126"/>
      <c r="E27" s="126"/>
      <c r="F27" s="126"/>
      <c r="G27" s="126"/>
      <c r="H27" s="126"/>
      <c r="I27" s="127"/>
      <c r="J27" s="128"/>
      <c r="K27" s="129" t="s">
        <v>3</v>
      </c>
      <c r="L27" s="130"/>
      <c r="M27" s="130"/>
      <c r="N27" s="130"/>
      <c r="O27" s="130"/>
      <c r="P27" s="130"/>
      <c r="Q27" s="130"/>
      <c r="R27" s="131"/>
      <c r="S27" s="132" t="s">
        <v>4</v>
      </c>
      <c r="T27" s="133"/>
      <c r="U27" s="134"/>
      <c r="V27" s="5" t="s">
        <v>5</v>
      </c>
      <c r="W27" s="135" t="s">
        <v>6</v>
      </c>
      <c r="X27" s="136"/>
      <c r="Y27" s="136"/>
      <c r="Z27" s="136"/>
      <c r="AA27" s="136"/>
      <c r="AB27" s="137"/>
      <c r="AC27" s="6" t="s">
        <v>7</v>
      </c>
    </row>
    <row r="28" spans="1:29" s="2" customFormat="1" ht="13.5" customHeight="1" thickBot="1">
      <c r="A28" s="1"/>
      <c r="B28" s="120"/>
      <c r="C28" s="138" t="s">
        <v>8</v>
      </c>
      <c r="D28" s="139"/>
      <c r="E28" s="139"/>
      <c r="F28" s="140"/>
      <c r="G28" s="141" t="s">
        <v>9</v>
      </c>
      <c r="H28" s="143" t="s">
        <v>45</v>
      </c>
      <c r="I28" s="148"/>
      <c r="J28" s="145" t="s">
        <v>11</v>
      </c>
      <c r="K28" s="138" t="s">
        <v>12</v>
      </c>
      <c r="L28" s="139"/>
      <c r="M28" s="139"/>
      <c r="N28" s="147"/>
      <c r="O28" s="148" t="s">
        <v>13</v>
      </c>
      <c r="P28" s="148"/>
      <c r="Q28" s="144"/>
      <c r="R28" s="149" t="s">
        <v>14</v>
      </c>
      <c r="S28" s="150" t="s">
        <v>15</v>
      </c>
      <c r="T28" s="117" t="s">
        <v>16</v>
      </c>
      <c r="U28" s="145" t="s">
        <v>17</v>
      </c>
      <c r="V28" s="156" t="s">
        <v>18</v>
      </c>
      <c r="W28" s="158" t="s">
        <v>19</v>
      </c>
      <c r="X28" s="159"/>
      <c r="Y28" s="166"/>
      <c r="Z28" s="160" t="s">
        <v>20</v>
      </c>
      <c r="AA28" s="152" t="s">
        <v>21</v>
      </c>
      <c r="AB28" s="162" t="s">
        <v>22</v>
      </c>
      <c r="AC28" s="152" t="s">
        <v>23</v>
      </c>
    </row>
    <row r="29" spans="1:29" s="2" customFormat="1" ht="50.25" thickBot="1">
      <c r="A29" s="1"/>
      <c r="B29" s="121"/>
      <c r="C29" s="7" t="s">
        <v>24</v>
      </c>
      <c r="D29" s="8" t="s">
        <v>25</v>
      </c>
      <c r="E29" s="94" t="s">
        <v>26</v>
      </c>
      <c r="F29" s="95" t="s">
        <v>27</v>
      </c>
      <c r="G29" s="154"/>
      <c r="H29" s="7" t="s">
        <v>28</v>
      </c>
      <c r="I29" s="11" t="s">
        <v>29</v>
      </c>
      <c r="J29" s="155"/>
      <c r="K29" s="12" t="s">
        <v>30</v>
      </c>
      <c r="L29" s="13" t="s">
        <v>31</v>
      </c>
      <c r="M29" s="13" t="s">
        <v>32</v>
      </c>
      <c r="N29" s="82" t="s">
        <v>33</v>
      </c>
      <c r="O29" s="14" t="s">
        <v>34</v>
      </c>
      <c r="P29" s="15" t="s">
        <v>35</v>
      </c>
      <c r="Q29" s="98" t="s">
        <v>36</v>
      </c>
      <c r="R29" s="163"/>
      <c r="S29" s="151"/>
      <c r="T29" s="118"/>
      <c r="U29" s="165"/>
      <c r="V29" s="157"/>
      <c r="W29" s="17" t="s">
        <v>37</v>
      </c>
      <c r="X29" s="17" t="s">
        <v>38</v>
      </c>
      <c r="Y29" s="83" t="s">
        <v>39</v>
      </c>
      <c r="Z29" s="161"/>
      <c r="AA29" s="153"/>
      <c r="AB29" s="163"/>
      <c r="AC29" s="153"/>
    </row>
    <row r="30" spans="1:29" thickBot="1">
      <c r="A30" s="19"/>
      <c r="B30" s="84" t="s">
        <v>49</v>
      </c>
      <c r="C30" s="21">
        <v>0</v>
      </c>
      <c r="D30" s="22">
        <v>0</v>
      </c>
      <c r="E30" s="53">
        <v>0</v>
      </c>
      <c r="F30" s="53">
        <f>C30+D30+E30</f>
        <v>0</v>
      </c>
      <c r="G30" s="53">
        <v>0</v>
      </c>
      <c r="H30" s="102">
        <v>0</v>
      </c>
      <c r="I30" s="85">
        <v>0</v>
      </c>
      <c r="J30" s="27">
        <f>F30+G30+H30</f>
        <v>0</v>
      </c>
      <c r="K30" s="28">
        <v>0</v>
      </c>
      <c r="L30" s="29">
        <v>0</v>
      </c>
      <c r="M30" s="29">
        <v>0</v>
      </c>
      <c r="N30" s="30">
        <f t="shared" ref="N30" si="8">SUM(K30:M30)</f>
        <v>0</v>
      </c>
      <c r="O30" s="28">
        <v>0</v>
      </c>
      <c r="P30" s="29">
        <v>0</v>
      </c>
      <c r="Q30" s="58">
        <f t="shared" ref="Q30:Q43" si="9">SUM(O30:P30)</f>
        <v>0</v>
      </c>
      <c r="R30" s="58">
        <f>N30+Q30</f>
        <v>0</v>
      </c>
      <c r="S30" s="102">
        <v>0</v>
      </c>
      <c r="T30" s="23">
        <v>0</v>
      </c>
      <c r="U30" s="53">
        <f t="shared" ref="U30:U43" si="10">SUM(S30:T30)</f>
        <v>0</v>
      </c>
      <c r="V30" s="53">
        <v>0</v>
      </c>
      <c r="W30" s="34">
        <v>0</v>
      </c>
      <c r="X30" s="34">
        <v>0</v>
      </c>
      <c r="Y30" s="86">
        <f>SUM(W30:X30)</f>
        <v>0</v>
      </c>
      <c r="Z30" s="59">
        <v>0</v>
      </c>
      <c r="AA30" s="60">
        <v>10890.359999999997</v>
      </c>
      <c r="AB30" s="59">
        <f>Y30+Z30+AA30</f>
        <v>10890.359999999997</v>
      </c>
      <c r="AC30" s="36">
        <v>0</v>
      </c>
    </row>
    <row r="31" spans="1:29" s="50" customFormat="1" ht="23.25" thickBot="1">
      <c r="A31" s="38"/>
      <c r="B31" s="99" t="s">
        <v>46</v>
      </c>
      <c r="C31" s="59">
        <v>31192753.880000006</v>
      </c>
      <c r="D31" s="60">
        <v>16676471.140000001</v>
      </c>
      <c r="E31" s="53">
        <v>522318.59999999986</v>
      </c>
      <c r="F31" s="53">
        <f t="shared" ref="F31:F41" si="11">C31+D31+E31</f>
        <v>48391543.620000012</v>
      </c>
      <c r="G31" s="53">
        <v>416519.15000000026</v>
      </c>
      <c r="H31" s="103">
        <v>0</v>
      </c>
      <c r="I31" s="53">
        <v>24892235.719999995</v>
      </c>
      <c r="J31" s="58">
        <f>F31+G31+H31</f>
        <v>48808062.770000011</v>
      </c>
      <c r="K31" s="105">
        <v>3020787.32</v>
      </c>
      <c r="L31" s="65">
        <v>2103321.2599999998</v>
      </c>
      <c r="M31" s="58">
        <v>5013877.6199999982</v>
      </c>
      <c r="N31" s="58">
        <f>SUM(K31:M31)</f>
        <v>10137986.199999999</v>
      </c>
      <c r="O31" s="105">
        <v>1088869.52</v>
      </c>
      <c r="P31" s="65">
        <v>55687.14</v>
      </c>
      <c r="Q31" s="58">
        <f t="shared" si="9"/>
        <v>1144556.6599999999</v>
      </c>
      <c r="R31" s="58">
        <f>N31+Q31</f>
        <v>11282542.859999999</v>
      </c>
      <c r="S31" s="103">
        <f>13907369.47+149921.73</f>
        <v>14057291.200000001</v>
      </c>
      <c r="T31" s="61">
        <v>590272.46</v>
      </c>
      <c r="U31" s="53">
        <f>SUM(S31:T31)</f>
        <v>14647563.66</v>
      </c>
      <c r="V31" s="53">
        <v>578729.27999999991</v>
      </c>
      <c r="W31" s="60">
        <v>34823.480000000003</v>
      </c>
      <c r="X31" s="34">
        <v>91615.410000000018</v>
      </c>
      <c r="Y31" s="53">
        <f t="shared" ref="Y31:Y42" si="12">SUM(W31:X31)</f>
        <v>126438.89000000001</v>
      </c>
      <c r="Z31" s="59">
        <v>18475.440000000002</v>
      </c>
      <c r="AA31" s="60">
        <v>3139.57</v>
      </c>
      <c r="AB31" s="59">
        <f>Y31+Z31+AA31</f>
        <v>148053.90000000002</v>
      </c>
      <c r="AC31" s="66">
        <v>141748.18000000005</v>
      </c>
    </row>
    <row r="32" spans="1:29" s="50" customFormat="1" ht="23.25" thickBot="1">
      <c r="A32" s="38"/>
      <c r="B32" s="99" t="s">
        <v>51</v>
      </c>
      <c r="C32" s="53">
        <v>32218515.509999994</v>
      </c>
      <c r="D32" s="53">
        <v>17255679.950000007</v>
      </c>
      <c r="E32" s="53">
        <v>479722.81999999977</v>
      </c>
      <c r="F32" s="53">
        <f>C32+D32+E32</f>
        <v>49953918.280000001</v>
      </c>
      <c r="G32" s="53">
        <v>381936.16000000015</v>
      </c>
      <c r="H32" s="104">
        <v>0</v>
      </c>
      <c r="I32" s="53">
        <v>44309639.180000007</v>
      </c>
      <c r="J32" s="58">
        <f>F32+G32+H32</f>
        <v>50335854.439999998</v>
      </c>
      <c r="K32" s="106">
        <v>3179878.4600000004</v>
      </c>
      <c r="L32" s="58">
        <v>2193042.9000000004</v>
      </c>
      <c r="M32" s="58">
        <v>4829517.5000000019</v>
      </c>
      <c r="N32" s="58">
        <f>SUM(K32:M32)</f>
        <v>10202438.860000003</v>
      </c>
      <c r="O32" s="106">
        <v>1065944.76</v>
      </c>
      <c r="P32" s="58">
        <v>50160</v>
      </c>
      <c r="Q32" s="58">
        <f t="shared" si="9"/>
        <v>1116104.76</v>
      </c>
      <c r="R32" s="58">
        <f>N32+Q32</f>
        <v>11318543.620000003</v>
      </c>
      <c r="S32" s="104">
        <v>14958470.380000005</v>
      </c>
      <c r="T32" s="54">
        <v>926443.41999999993</v>
      </c>
      <c r="U32" s="53">
        <f t="shared" si="10"/>
        <v>15884913.800000004</v>
      </c>
      <c r="V32" s="53">
        <v>653091.42000000004</v>
      </c>
      <c r="W32" s="53">
        <v>12539.03</v>
      </c>
      <c r="X32" s="34">
        <v>72722.330000000016</v>
      </c>
      <c r="Y32" s="53">
        <f t="shared" si="12"/>
        <v>85261.360000000015</v>
      </c>
      <c r="Z32" s="59">
        <v>15531.600000000002</v>
      </c>
      <c r="AA32" s="60">
        <v>2322.3000000000002</v>
      </c>
      <c r="AB32" s="59">
        <f>Y32+Z32+AA32</f>
        <v>103115.26000000002</v>
      </c>
      <c r="AC32" s="53">
        <v>128730.49000000005</v>
      </c>
    </row>
    <row r="33" spans="1:35" s="50" customFormat="1" ht="23.25" thickBot="1">
      <c r="A33" s="38"/>
      <c r="B33" s="99" t="s">
        <v>52</v>
      </c>
      <c r="C33" s="53">
        <v>34179994.460000023</v>
      </c>
      <c r="D33" s="53">
        <v>19717788.160000004</v>
      </c>
      <c r="E33" s="53">
        <v>502633.23000000004</v>
      </c>
      <c r="F33" s="53">
        <f t="shared" si="11"/>
        <v>54400415.850000024</v>
      </c>
      <c r="G33" s="53">
        <v>400760.07</v>
      </c>
      <c r="H33" s="104">
        <v>0</v>
      </c>
      <c r="I33" s="53">
        <v>63070059.439999998</v>
      </c>
      <c r="J33" s="58">
        <f>F33+G33+H33</f>
        <v>54801175.920000024</v>
      </c>
      <c r="K33" s="106">
        <v>3296327.31</v>
      </c>
      <c r="L33" s="58">
        <v>2414863.6100000003</v>
      </c>
      <c r="M33" s="58">
        <v>4880736.629999999</v>
      </c>
      <c r="N33" s="58">
        <f>SUM(K33:M33)</f>
        <v>10591927.549999999</v>
      </c>
      <c r="O33" s="106">
        <v>1107524.8</v>
      </c>
      <c r="P33" s="58">
        <v>55320</v>
      </c>
      <c r="Q33" s="58">
        <f t="shared" si="9"/>
        <v>1162844.8</v>
      </c>
      <c r="R33" s="58">
        <f>N33+Q33</f>
        <v>11754772.35</v>
      </c>
      <c r="S33" s="104">
        <v>15187672.210000005</v>
      </c>
      <c r="T33" s="54">
        <v>1439254.0999999999</v>
      </c>
      <c r="U33" s="53">
        <f>SUM(S33:T33)</f>
        <v>16626926.310000004</v>
      </c>
      <c r="V33" s="53">
        <v>694767.04</v>
      </c>
      <c r="W33" s="53">
        <v>30496.969999999994</v>
      </c>
      <c r="X33" s="34">
        <v>71495.12000000001</v>
      </c>
      <c r="Y33" s="53">
        <f t="shared" si="12"/>
        <v>101992.09</v>
      </c>
      <c r="Z33" s="59">
        <v>18475.340000000004</v>
      </c>
      <c r="AA33" s="60">
        <v>15020.74</v>
      </c>
      <c r="AB33" s="59">
        <f>Y33+Z33+AA33</f>
        <v>135488.16999999998</v>
      </c>
      <c r="AC33" s="53">
        <v>150426.64000000007</v>
      </c>
    </row>
    <row r="34" spans="1:35" s="50" customFormat="1" ht="23.25" thickBot="1">
      <c r="A34" s="38"/>
      <c r="B34" s="99" t="s">
        <v>53</v>
      </c>
      <c r="C34" s="53">
        <v>33106643.169999998</v>
      </c>
      <c r="D34" s="53">
        <v>18296221.140000004</v>
      </c>
      <c r="E34" s="53">
        <v>495490.54999999993</v>
      </c>
      <c r="F34" s="53">
        <f t="shared" si="11"/>
        <v>51898354.859999999</v>
      </c>
      <c r="G34" s="53">
        <v>394800.73</v>
      </c>
      <c r="H34" s="53">
        <v>0</v>
      </c>
      <c r="I34" s="53">
        <v>67522917.280000016</v>
      </c>
      <c r="J34" s="58">
        <f>F34+G34+H34</f>
        <v>52293155.589999996</v>
      </c>
      <c r="K34" s="58">
        <v>3153738.5900000017</v>
      </c>
      <c r="L34" s="58">
        <v>2287521.7900000005</v>
      </c>
      <c r="M34" s="58">
        <v>4687751.4000000022</v>
      </c>
      <c r="N34" s="58">
        <f t="shared" ref="N34:N42" si="13">SUM(K34:M34)</f>
        <v>10129011.780000005</v>
      </c>
      <c r="O34" s="58">
        <v>1060436.3999999999</v>
      </c>
      <c r="P34" s="58">
        <v>55320</v>
      </c>
      <c r="Q34" s="58">
        <f t="shared" si="9"/>
        <v>1115756.3999999999</v>
      </c>
      <c r="R34" s="58">
        <f t="shared" ref="R34:R42" si="14">N34+Q34</f>
        <v>11244768.180000005</v>
      </c>
      <c r="S34" s="53">
        <v>14733860.080000004</v>
      </c>
      <c r="T34" s="53">
        <v>1636687.0999999999</v>
      </c>
      <c r="U34" s="53">
        <f t="shared" si="10"/>
        <v>16370547.180000003</v>
      </c>
      <c r="V34" s="53">
        <v>614011.7699999999</v>
      </c>
      <c r="W34" s="53">
        <v>38813.39</v>
      </c>
      <c r="X34" s="34">
        <v>71743.170000000013</v>
      </c>
      <c r="Y34" s="53">
        <f t="shared" si="12"/>
        <v>110556.56000000001</v>
      </c>
      <c r="Z34" s="59">
        <v>16372.71</v>
      </c>
      <c r="AA34" s="60">
        <v>17940.400000000001</v>
      </c>
      <c r="AB34" s="59">
        <f t="shared" ref="AB34:AB42" si="15">Y34+Z34+AA34</f>
        <v>144869.67000000001</v>
      </c>
      <c r="AC34" s="53">
        <v>163444.33000000005</v>
      </c>
    </row>
    <row r="35" spans="1:35" s="50" customFormat="1" ht="23.25" thickBot="1">
      <c r="A35" s="38"/>
      <c r="B35" s="99" t="s">
        <v>57</v>
      </c>
      <c r="C35" s="53">
        <v>31812518.41</v>
      </c>
      <c r="D35" s="53">
        <v>17550779.180000003</v>
      </c>
      <c r="E35" s="53">
        <v>488325.47999999992</v>
      </c>
      <c r="F35" s="53">
        <f t="shared" si="11"/>
        <v>49851623.07</v>
      </c>
      <c r="G35" s="53">
        <v>389300.17999999993</v>
      </c>
      <c r="H35" s="53">
        <v>0</v>
      </c>
      <c r="I35" s="53">
        <v>59712158.100000016</v>
      </c>
      <c r="J35" s="58">
        <f t="shared" ref="J35:J44" si="16">F35+G35+H35</f>
        <v>50240923.25</v>
      </c>
      <c r="K35" s="53">
        <v>3087514.9500000011</v>
      </c>
      <c r="L35" s="53">
        <v>2248067.7099999986</v>
      </c>
      <c r="M35" s="53">
        <v>4871879.3800000008</v>
      </c>
      <c r="N35" s="58">
        <f t="shared" si="13"/>
        <v>10207462.040000001</v>
      </c>
      <c r="O35" s="53">
        <v>1069595.6000000001</v>
      </c>
      <c r="P35" s="53">
        <v>50160</v>
      </c>
      <c r="Q35" s="58">
        <f t="shared" si="9"/>
        <v>1119755.6000000001</v>
      </c>
      <c r="R35" s="58">
        <f t="shared" si="14"/>
        <v>11327217.640000001</v>
      </c>
      <c r="S35" s="53">
        <v>15347086.189999998</v>
      </c>
      <c r="T35" s="53">
        <v>1915155.2099999997</v>
      </c>
      <c r="U35" s="53">
        <f t="shared" si="10"/>
        <v>17262241.399999999</v>
      </c>
      <c r="V35" s="53">
        <v>659536.72</v>
      </c>
      <c r="W35" s="53">
        <v>22374.289999999997</v>
      </c>
      <c r="X35" s="34">
        <v>97560.780000000013</v>
      </c>
      <c r="Y35" s="53">
        <f t="shared" si="12"/>
        <v>119935.07</v>
      </c>
      <c r="Z35" s="59">
        <v>16386.72</v>
      </c>
      <c r="AA35" s="60">
        <v>0</v>
      </c>
      <c r="AB35" s="59">
        <f t="shared" si="15"/>
        <v>136321.79</v>
      </c>
      <c r="AC35" s="53">
        <v>175015.61000000007</v>
      </c>
    </row>
    <row r="36" spans="1:35" s="50" customFormat="1" ht="45.75" thickBot="1">
      <c r="A36" s="38"/>
      <c r="B36" s="107" t="s">
        <v>72</v>
      </c>
      <c r="C36" s="53">
        <v>0</v>
      </c>
      <c r="D36" s="53">
        <v>0</v>
      </c>
      <c r="E36" s="53">
        <v>0</v>
      </c>
      <c r="F36" s="53">
        <f t="shared" si="11"/>
        <v>0</v>
      </c>
      <c r="G36" s="53">
        <v>0</v>
      </c>
      <c r="H36" s="53">
        <v>3941879.0400000005</v>
      </c>
      <c r="I36" s="53">
        <v>0</v>
      </c>
      <c r="J36" s="58">
        <f t="shared" si="16"/>
        <v>3941879.0400000005</v>
      </c>
      <c r="K36" s="53">
        <v>0</v>
      </c>
      <c r="L36" s="53">
        <v>0</v>
      </c>
      <c r="M36" s="53">
        <v>0</v>
      </c>
      <c r="N36" s="58">
        <f t="shared" si="13"/>
        <v>0</v>
      </c>
      <c r="O36" s="53">
        <v>0</v>
      </c>
      <c r="P36" s="53">
        <v>0</v>
      </c>
      <c r="Q36" s="58">
        <f t="shared" si="9"/>
        <v>0</v>
      </c>
      <c r="R36" s="58">
        <f t="shared" si="14"/>
        <v>0</v>
      </c>
      <c r="S36" s="53">
        <v>0</v>
      </c>
      <c r="T36" s="53">
        <v>0</v>
      </c>
      <c r="U36" s="53">
        <f t="shared" si="10"/>
        <v>0</v>
      </c>
      <c r="V36" s="53">
        <v>0</v>
      </c>
      <c r="W36" s="53">
        <v>0</v>
      </c>
      <c r="X36" s="34">
        <v>0</v>
      </c>
      <c r="Y36" s="53">
        <f t="shared" si="12"/>
        <v>0</v>
      </c>
      <c r="Z36" s="59">
        <v>0</v>
      </c>
      <c r="AA36" s="60">
        <v>0</v>
      </c>
      <c r="AB36" s="59">
        <f t="shared" si="15"/>
        <v>0</v>
      </c>
      <c r="AC36" s="53">
        <v>0</v>
      </c>
    </row>
    <row r="37" spans="1:35" s="50" customFormat="1" ht="23.25" thickBot="1">
      <c r="A37" s="38"/>
      <c r="B37" s="99" t="s">
        <v>58</v>
      </c>
      <c r="C37" s="53">
        <v>32431909.160000015</v>
      </c>
      <c r="D37" s="53">
        <v>18074805.879999999</v>
      </c>
      <c r="E37" s="53">
        <v>483831.46999999986</v>
      </c>
      <c r="F37" s="53">
        <f t="shared" si="11"/>
        <v>50990546.510000013</v>
      </c>
      <c r="G37" s="53">
        <v>386189.68</v>
      </c>
      <c r="H37" s="53">
        <v>0</v>
      </c>
      <c r="I37" s="53">
        <v>52047394.24000001</v>
      </c>
      <c r="J37" s="58">
        <f t="shared" si="16"/>
        <v>51376736.190000013</v>
      </c>
      <c r="K37" s="53">
        <v>3166696.93</v>
      </c>
      <c r="L37" s="53">
        <v>2322031.5799999996</v>
      </c>
      <c r="M37" s="53">
        <v>5054535.4399999985</v>
      </c>
      <c r="N37" s="58">
        <f t="shared" si="13"/>
        <v>10543263.949999999</v>
      </c>
      <c r="O37" s="53">
        <v>1115543.6000000001</v>
      </c>
      <c r="P37" s="53">
        <v>52080</v>
      </c>
      <c r="Q37" s="58">
        <f t="shared" si="9"/>
        <v>1167623.6000000001</v>
      </c>
      <c r="R37" s="58">
        <f t="shared" si="14"/>
        <v>11710887.549999999</v>
      </c>
      <c r="S37" s="53">
        <v>15458759.140000002</v>
      </c>
      <c r="T37" s="53">
        <v>1948723.39</v>
      </c>
      <c r="U37" s="53">
        <f t="shared" si="10"/>
        <v>17407482.530000001</v>
      </c>
      <c r="V37" s="53">
        <v>597539.52000000014</v>
      </c>
      <c r="W37" s="53">
        <v>37733.199999999997</v>
      </c>
      <c r="X37" s="34">
        <v>68523.839999999997</v>
      </c>
      <c r="Y37" s="53">
        <f t="shared" si="12"/>
        <v>106257.04</v>
      </c>
      <c r="Z37" s="59">
        <v>17634.3</v>
      </c>
      <c r="AA37" s="60">
        <v>16594.87</v>
      </c>
      <c r="AB37" s="59">
        <f t="shared" si="15"/>
        <v>140486.21</v>
      </c>
      <c r="AC37" s="53">
        <v>150426.64000000004</v>
      </c>
    </row>
    <row r="38" spans="1:35" s="50" customFormat="1" ht="45.75" thickBot="1">
      <c r="A38" s="38"/>
      <c r="B38" s="107" t="s">
        <v>73</v>
      </c>
      <c r="C38" s="53">
        <v>0</v>
      </c>
      <c r="D38" s="53">
        <v>0</v>
      </c>
      <c r="E38" s="53">
        <v>0</v>
      </c>
      <c r="F38" s="53">
        <f t="shared" si="11"/>
        <v>0</v>
      </c>
      <c r="G38" s="53">
        <v>0</v>
      </c>
      <c r="H38" s="53">
        <v>44309633.599999979</v>
      </c>
      <c r="I38" s="53">
        <v>0</v>
      </c>
      <c r="J38" s="58">
        <f t="shared" si="16"/>
        <v>44309633.599999979</v>
      </c>
      <c r="K38" s="53">
        <v>0</v>
      </c>
      <c r="L38" s="53">
        <v>0</v>
      </c>
      <c r="M38" s="53">
        <v>0</v>
      </c>
      <c r="N38" s="58">
        <f t="shared" si="13"/>
        <v>0</v>
      </c>
      <c r="O38" s="53">
        <v>0</v>
      </c>
      <c r="P38" s="53">
        <v>0</v>
      </c>
      <c r="Q38" s="58">
        <f t="shared" si="9"/>
        <v>0</v>
      </c>
      <c r="R38" s="58">
        <f t="shared" si="14"/>
        <v>0</v>
      </c>
      <c r="S38" s="53">
        <v>0</v>
      </c>
      <c r="T38" s="53">
        <v>0</v>
      </c>
      <c r="U38" s="53">
        <f t="shared" si="10"/>
        <v>0</v>
      </c>
      <c r="V38" s="53">
        <v>0</v>
      </c>
      <c r="W38" s="53">
        <v>0</v>
      </c>
      <c r="X38" s="34">
        <v>0</v>
      </c>
      <c r="Y38" s="53">
        <f t="shared" si="12"/>
        <v>0</v>
      </c>
      <c r="Z38" s="59">
        <v>0</v>
      </c>
      <c r="AA38" s="60">
        <v>0</v>
      </c>
      <c r="AB38" s="59">
        <f t="shared" si="15"/>
        <v>0</v>
      </c>
      <c r="AC38" s="53">
        <v>0</v>
      </c>
    </row>
    <row r="39" spans="1:35" s="50" customFormat="1" ht="23.25" thickBot="1">
      <c r="A39" s="38"/>
      <c r="B39" s="99" t="s">
        <v>59</v>
      </c>
      <c r="C39" s="53">
        <v>32467803.789999999</v>
      </c>
      <c r="D39" s="53">
        <v>18597351.06000001</v>
      </c>
      <c r="E39" s="53">
        <v>514858.88999999961</v>
      </c>
      <c r="F39" s="53">
        <f t="shared" si="11"/>
        <v>51580013.74000001</v>
      </c>
      <c r="G39" s="53">
        <v>410876.83999999973</v>
      </c>
      <c r="H39" s="53">
        <v>0</v>
      </c>
      <c r="I39" s="53">
        <v>43214662.18</v>
      </c>
      <c r="J39" s="58">
        <f t="shared" si="16"/>
        <v>51990890.580000006</v>
      </c>
      <c r="K39" s="53">
        <v>2880096.4600000009</v>
      </c>
      <c r="L39" s="53">
        <v>2249629.5000000005</v>
      </c>
      <c r="M39" s="53">
        <v>4870829.7699999996</v>
      </c>
      <c r="N39" s="58">
        <f t="shared" si="13"/>
        <v>10000555.73</v>
      </c>
      <c r="O39" s="53">
        <v>1084464</v>
      </c>
      <c r="P39" s="53">
        <v>54000</v>
      </c>
      <c r="Q39" s="58">
        <f t="shared" si="9"/>
        <v>1138464</v>
      </c>
      <c r="R39" s="58">
        <f t="shared" si="14"/>
        <v>11139019.73</v>
      </c>
      <c r="S39" s="53">
        <v>16059661.190000016</v>
      </c>
      <c r="T39" s="53">
        <v>2085784.1599999997</v>
      </c>
      <c r="U39" s="53">
        <f t="shared" si="10"/>
        <v>18145445.350000016</v>
      </c>
      <c r="V39" s="53">
        <v>607767.99999999988</v>
      </c>
      <c r="W39" s="53">
        <v>22332.27</v>
      </c>
      <c r="X39" s="34">
        <v>104567.93</v>
      </c>
      <c r="Y39" s="53">
        <f t="shared" si="12"/>
        <v>126900.2</v>
      </c>
      <c r="Z39" s="59">
        <v>15952.12</v>
      </c>
      <c r="AA39" s="60">
        <v>19165.98</v>
      </c>
      <c r="AB39" s="59">
        <f t="shared" si="15"/>
        <v>162018.30000000002</v>
      </c>
      <c r="AC39" s="53">
        <v>167783.56000000003</v>
      </c>
    </row>
    <row r="40" spans="1:35" s="50" customFormat="1" ht="57" thickBot="1">
      <c r="A40" s="38"/>
      <c r="B40" s="107" t="s">
        <v>74</v>
      </c>
      <c r="C40" s="53">
        <v>0</v>
      </c>
      <c r="D40" s="53">
        <v>0</v>
      </c>
      <c r="E40" s="53">
        <v>0</v>
      </c>
      <c r="F40" s="53">
        <f t="shared" si="11"/>
        <v>0</v>
      </c>
      <c r="G40" s="53">
        <v>0</v>
      </c>
      <c r="H40" s="53">
        <v>30659057.059999999</v>
      </c>
      <c r="I40" s="53">
        <v>0</v>
      </c>
      <c r="J40" s="58">
        <f t="shared" si="16"/>
        <v>30659057.059999999</v>
      </c>
      <c r="K40" s="53">
        <v>0</v>
      </c>
      <c r="L40" s="53">
        <v>0</v>
      </c>
      <c r="M40" s="53">
        <v>0</v>
      </c>
      <c r="N40" s="58">
        <f t="shared" si="13"/>
        <v>0</v>
      </c>
      <c r="O40" s="53">
        <v>0</v>
      </c>
      <c r="P40" s="53">
        <v>0</v>
      </c>
      <c r="Q40" s="58">
        <f t="shared" si="9"/>
        <v>0</v>
      </c>
      <c r="R40" s="58">
        <f t="shared" si="14"/>
        <v>0</v>
      </c>
      <c r="S40" s="53">
        <v>0</v>
      </c>
      <c r="T40" s="53">
        <v>0</v>
      </c>
      <c r="U40" s="53">
        <f t="shared" si="10"/>
        <v>0</v>
      </c>
      <c r="V40" s="53">
        <v>0</v>
      </c>
      <c r="W40" s="53">
        <v>0</v>
      </c>
      <c r="X40" s="34">
        <v>0</v>
      </c>
      <c r="Y40" s="53">
        <f t="shared" si="12"/>
        <v>0</v>
      </c>
      <c r="Z40" s="59">
        <v>0</v>
      </c>
      <c r="AA40" s="60">
        <v>0</v>
      </c>
      <c r="AB40" s="59">
        <f t="shared" si="15"/>
        <v>0</v>
      </c>
      <c r="AC40" s="53">
        <v>0</v>
      </c>
    </row>
    <row r="41" spans="1:35" s="50" customFormat="1" ht="22.5">
      <c r="A41" s="38"/>
      <c r="B41" s="99" t="s">
        <v>60</v>
      </c>
      <c r="C41" s="60">
        <v>29475191.279999983</v>
      </c>
      <c r="D41" s="60">
        <v>17188139.870000001</v>
      </c>
      <c r="E41" s="60">
        <v>455220.71000000008</v>
      </c>
      <c r="F41" s="60">
        <f t="shared" si="11"/>
        <v>47118551.859999985</v>
      </c>
      <c r="G41" s="60">
        <v>363452.33000000013</v>
      </c>
      <c r="H41" s="60">
        <v>0</v>
      </c>
      <c r="I41" s="60">
        <v>32410999.02</v>
      </c>
      <c r="J41" s="58">
        <f t="shared" si="16"/>
        <v>47482004.189999983</v>
      </c>
      <c r="K41" s="60">
        <v>2831812.0199999982</v>
      </c>
      <c r="L41" s="60">
        <v>2070844.1199999994</v>
      </c>
      <c r="M41" s="60">
        <v>4839272.5399999991</v>
      </c>
      <c r="N41" s="65">
        <f t="shared" si="13"/>
        <v>9741928.679999996</v>
      </c>
      <c r="O41" s="60">
        <v>1038768</v>
      </c>
      <c r="P41" s="60">
        <v>53040</v>
      </c>
      <c r="Q41" s="65">
        <f t="shared" si="9"/>
        <v>1091808</v>
      </c>
      <c r="R41" s="65">
        <f t="shared" si="14"/>
        <v>10833736.679999996</v>
      </c>
      <c r="S41" s="60">
        <v>16613331.500000009</v>
      </c>
      <c r="T41" s="60">
        <v>2220970.48</v>
      </c>
      <c r="U41" s="60">
        <f t="shared" si="10"/>
        <v>18834301.980000008</v>
      </c>
      <c r="V41" s="60">
        <v>594429.31000000006</v>
      </c>
      <c r="W41" s="60">
        <v>15395.02</v>
      </c>
      <c r="X41" s="108">
        <v>76184.430000000008</v>
      </c>
      <c r="Y41" s="60">
        <f t="shared" si="12"/>
        <v>91579.450000000012</v>
      </c>
      <c r="Z41" s="59">
        <v>16793.239999999998</v>
      </c>
      <c r="AA41" s="60">
        <v>14800.83</v>
      </c>
      <c r="AB41" s="59">
        <f t="shared" si="15"/>
        <v>123173.52</v>
      </c>
      <c r="AC41" s="60">
        <v>161997.92000000004</v>
      </c>
    </row>
    <row r="42" spans="1:35" s="50" customFormat="1" ht="67.5">
      <c r="A42" s="38"/>
      <c r="B42" s="107" t="s">
        <v>77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84385402.059999138</v>
      </c>
      <c r="I42" s="53">
        <v>0</v>
      </c>
      <c r="J42" s="58">
        <f>F42+G42+H42</f>
        <v>84385402.059999138</v>
      </c>
      <c r="K42" s="53">
        <v>0</v>
      </c>
      <c r="L42" s="53">
        <v>0</v>
      </c>
      <c r="M42" s="53">
        <v>0</v>
      </c>
      <c r="N42" s="58">
        <f t="shared" si="13"/>
        <v>0</v>
      </c>
      <c r="O42" s="53">
        <v>0</v>
      </c>
      <c r="P42" s="53">
        <v>0</v>
      </c>
      <c r="Q42" s="58">
        <f t="shared" si="9"/>
        <v>0</v>
      </c>
      <c r="R42" s="58">
        <f t="shared" si="14"/>
        <v>0</v>
      </c>
      <c r="S42" s="53">
        <v>0</v>
      </c>
      <c r="T42" s="53">
        <v>0</v>
      </c>
      <c r="U42" s="53">
        <f t="shared" si="10"/>
        <v>0</v>
      </c>
      <c r="V42" s="53">
        <v>0</v>
      </c>
      <c r="W42" s="53">
        <v>0</v>
      </c>
      <c r="X42" s="53">
        <v>0</v>
      </c>
      <c r="Y42" s="53">
        <f t="shared" si="12"/>
        <v>0</v>
      </c>
      <c r="Z42" s="53">
        <v>0</v>
      </c>
      <c r="AA42" s="53">
        <v>0</v>
      </c>
      <c r="AB42" s="59">
        <f t="shared" si="15"/>
        <v>0</v>
      </c>
      <c r="AC42" s="53">
        <v>0</v>
      </c>
      <c r="AD42" s="109"/>
      <c r="AE42" s="109"/>
      <c r="AF42" s="109"/>
      <c r="AG42" s="109"/>
      <c r="AH42" s="109"/>
      <c r="AI42" s="109"/>
    </row>
    <row r="43" spans="1:35" s="50" customFormat="1" ht="22.5">
      <c r="A43" s="38"/>
      <c r="B43" s="99" t="s">
        <v>76</v>
      </c>
      <c r="C43" s="60">
        <v>31866924.890000004</v>
      </c>
      <c r="D43" s="60">
        <v>16947034.490000006</v>
      </c>
      <c r="E43" s="60">
        <v>487831.20999999979</v>
      </c>
      <c r="F43" s="60">
        <f>C43+D43+E43</f>
        <v>49301790.590000011</v>
      </c>
      <c r="G43" s="60">
        <v>390596.74999999994</v>
      </c>
      <c r="H43" s="60">
        <v>0</v>
      </c>
      <c r="I43" s="60">
        <v>30586057.780000001</v>
      </c>
      <c r="J43" s="65">
        <f t="shared" si="16"/>
        <v>49692387.340000011</v>
      </c>
      <c r="K43" s="60">
        <v>3232228.02</v>
      </c>
      <c r="L43" s="60">
        <v>2374499.6800000002</v>
      </c>
      <c r="M43" s="60">
        <v>5306575.9700000016</v>
      </c>
      <c r="N43" s="65">
        <f>SUM(K43:M43)</f>
        <v>10913303.670000002</v>
      </c>
      <c r="O43" s="60">
        <v>1145067.6000000001</v>
      </c>
      <c r="P43" s="60">
        <v>59160</v>
      </c>
      <c r="Q43" s="65">
        <f t="shared" si="9"/>
        <v>1204227.6000000001</v>
      </c>
      <c r="R43" s="65">
        <f>N43+Q43</f>
        <v>12117531.270000001</v>
      </c>
      <c r="S43" s="60">
        <v>14752975.610000001</v>
      </c>
      <c r="T43" s="60">
        <v>2009937.4399999997</v>
      </c>
      <c r="U43" s="60">
        <f t="shared" si="10"/>
        <v>16762913.050000001</v>
      </c>
      <c r="V43" s="60">
        <v>562784.78999999969</v>
      </c>
      <c r="W43" s="60">
        <v>65915.91</v>
      </c>
      <c r="X43" s="60">
        <v>93143.349999999977</v>
      </c>
      <c r="Y43" s="60">
        <f>SUM(W43:X43)</f>
        <v>159059.25999999998</v>
      </c>
      <c r="Z43" s="60">
        <v>15111.140000000001</v>
      </c>
      <c r="AA43" s="60">
        <v>0</v>
      </c>
      <c r="AB43" s="59">
        <f>Y43+Z43+AA43</f>
        <v>174170.4</v>
      </c>
      <c r="AC43" s="60">
        <v>179354.84000000008</v>
      </c>
      <c r="AD43" s="109"/>
      <c r="AE43" s="109"/>
      <c r="AF43" s="109"/>
      <c r="AG43" s="109"/>
      <c r="AH43" s="109"/>
      <c r="AI43" s="109"/>
    </row>
    <row r="44" spans="1:35" s="50" customFormat="1" ht="75" customHeight="1">
      <c r="A44" s="38"/>
      <c r="B44" s="114" t="s">
        <v>78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64894998.980000056</v>
      </c>
      <c r="I44" s="53">
        <v>0</v>
      </c>
      <c r="J44" s="58">
        <f t="shared" si="16"/>
        <v>64894998.980000056</v>
      </c>
      <c r="K44" s="53">
        <v>0</v>
      </c>
      <c r="L44" s="53">
        <v>0</v>
      </c>
      <c r="M44" s="53">
        <v>0</v>
      </c>
      <c r="N44" s="58">
        <v>0</v>
      </c>
      <c r="O44" s="53">
        <v>0</v>
      </c>
      <c r="P44" s="53">
        <v>0</v>
      </c>
      <c r="Q44" s="58">
        <v>0</v>
      </c>
      <c r="R44" s="58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f>SUM(W44:X44)</f>
        <v>0</v>
      </c>
      <c r="Z44" s="53">
        <v>0</v>
      </c>
      <c r="AA44" s="53">
        <v>0</v>
      </c>
      <c r="AB44" s="53">
        <v>0</v>
      </c>
      <c r="AC44" s="53">
        <v>0</v>
      </c>
      <c r="AD44" s="112"/>
      <c r="AE44" s="112"/>
      <c r="AF44" s="112"/>
      <c r="AG44" s="112"/>
      <c r="AH44" s="112"/>
      <c r="AI44" s="112"/>
    </row>
    <row r="45" spans="1:35" s="50" customFormat="1" ht="29.25" customHeight="1">
      <c r="A45" s="38"/>
      <c r="B45" s="101" t="s">
        <v>79</v>
      </c>
      <c r="C45" s="53">
        <v>33591194.420000002</v>
      </c>
      <c r="D45" s="53">
        <v>19048780.099999994</v>
      </c>
      <c r="E45" s="53">
        <v>487831.20999999979</v>
      </c>
      <c r="F45" s="53">
        <f>C45+D45+E45</f>
        <v>53127805.729999997</v>
      </c>
      <c r="G45" s="53">
        <v>389047.38999999978</v>
      </c>
      <c r="H45" s="53">
        <v>0</v>
      </c>
      <c r="I45" s="53">
        <v>52339385.840000004</v>
      </c>
      <c r="J45" s="58">
        <f>F45+G45+H45</f>
        <v>53516853.119999997</v>
      </c>
      <c r="K45" s="53">
        <v>3463289.1699999995</v>
      </c>
      <c r="L45" s="53">
        <v>2310175.9400000009</v>
      </c>
      <c r="M45" s="53">
        <v>5347403.2599999988</v>
      </c>
      <c r="N45" s="58">
        <f>SUM(K45:M45)</f>
        <v>11120868.369999999</v>
      </c>
      <c r="O45" s="53">
        <v>1140100.3999999999</v>
      </c>
      <c r="P45" s="53">
        <v>54180</v>
      </c>
      <c r="Q45" s="58">
        <f>SUM(O45:P45)</f>
        <v>1194280.3999999999</v>
      </c>
      <c r="R45" s="58">
        <f>N45+Q45</f>
        <v>12315148.77</v>
      </c>
      <c r="S45" s="53">
        <v>15106764.930000002</v>
      </c>
      <c r="T45" s="53">
        <v>2175732.39</v>
      </c>
      <c r="U45" s="53">
        <f>SUM(S45:T45)</f>
        <v>17282497.32</v>
      </c>
      <c r="V45" s="53">
        <v>639294.79000000015</v>
      </c>
      <c r="W45" s="53">
        <v>42681.88</v>
      </c>
      <c r="X45" s="53">
        <v>80892.539999999994</v>
      </c>
      <c r="Y45" s="53">
        <f>SUM(W45:X45)</f>
        <v>123574.41999999998</v>
      </c>
      <c r="Z45" s="53">
        <v>17424.099999999999</v>
      </c>
      <c r="AA45" s="53">
        <v>1871.08</v>
      </c>
      <c r="AB45" s="53">
        <f>Y45+Z45+AA45</f>
        <v>142869.59999999998</v>
      </c>
      <c r="AC45" s="53">
        <v>0</v>
      </c>
      <c r="AD45" s="112"/>
      <c r="AE45" s="112"/>
      <c r="AF45" s="112"/>
      <c r="AG45" s="112"/>
      <c r="AH45" s="112"/>
      <c r="AI45" s="112"/>
    </row>
    <row r="46" spans="1:35" thickBot="1">
      <c r="A46" s="19"/>
      <c r="B46" s="113" t="s">
        <v>43</v>
      </c>
      <c r="C46" s="100">
        <f>SUM(C30:C44)</f>
        <v>288752254.55000001</v>
      </c>
      <c r="D46" s="100">
        <f t="shared" ref="D46:Q46" si="17">SUM(D30:D45)</f>
        <v>179353050.97000003</v>
      </c>
      <c r="E46" s="100">
        <f t="shared" si="17"/>
        <v>4918064.169999999</v>
      </c>
      <c r="F46" s="100">
        <f t="shared" si="17"/>
        <v>506614564.11000001</v>
      </c>
      <c r="G46" s="100">
        <f t="shared" si="17"/>
        <v>3923479.28</v>
      </c>
      <c r="H46" s="100">
        <f t="shared" si="17"/>
        <v>228190970.73999915</v>
      </c>
      <c r="I46" s="100">
        <f t="shared" si="17"/>
        <v>470105508.78000009</v>
      </c>
      <c r="J46" s="100">
        <f t="shared" si="17"/>
        <v>738729014.12999916</v>
      </c>
      <c r="K46" s="100">
        <f t="shared" si="17"/>
        <v>31312369.23</v>
      </c>
      <c r="L46" s="100">
        <f t="shared" si="17"/>
        <v>22573998.09</v>
      </c>
      <c r="M46" s="100">
        <f t="shared" si="17"/>
        <v>49702379.50999999</v>
      </c>
      <c r="N46" s="100">
        <f t="shared" si="17"/>
        <v>103588746.83</v>
      </c>
      <c r="O46" s="100">
        <f t="shared" si="17"/>
        <v>10916314.68</v>
      </c>
      <c r="P46" s="100">
        <f t="shared" si="17"/>
        <v>539107.14</v>
      </c>
      <c r="Q46" s="100">
        <f t="shared" si="17"/>
        <v>11455421.819999998</v>
      </c>
      <c r="R46" s="100">
        <f t="shared" ref="R46" si="18">SUM(R30:R43)</f>
        <v>102729019.88000001</v>
      </c>
      <c r="S46" s="100">
        <f>SUM(S30:S44)</f>
        <v>137169107.50000003</v>
      </c>
      <c r="T46" s="100">
        <f>SUM(T30:T44)</f>
        <v>14773227.76</v>
      </c>
      <c r="U46" s="100">
        <f t="shared" ref="U46:AC46" si="19">SUM(U30:U45)</f>
        <v>169224832.58000007</v>
      </c>
      <c r="V46" s="100">
        <f t="shared" si="19"/>
        <v>6201952.6399999987</v>
      </c>
      <c r="W46" s="100">
        <f t="shared" si="19"/>
        <v>323105.43999999994</v>
      </c>
      <c r="X46" s="100">
        <f t="shared" si="19"/>
        <v>828448.90000000014</v>
      </c>
      <c r="Y46" s="100">
        <f t="shared" si="19"/>
        <v>1151554.3399999999</v>
      </c>
      <c r="Z46" s="100">
        <f t="shared" si="19"/>
        <v>168156.71000000002</v>
      </c>
      <c r="AA46" s="100">
        <f t="shared" si="19"/>
        <v>101746.12999999999</v>
      </c>
      <c r="AB46" s="100">
        <f t="shared" si="19"/>
        <v>1421457.1799999997</v>
      </c>
      <c r="AC46" s="100">
        <f t="shared" si="19"/>
        <v>1418928.2100000007</v>
      </c>
    </row>
    <row r="47" spans="1:35" s="91" customFormat="1" thickBot="1">
      <c r="A47" s="77"/>
      <c r="B47" s="88"/>
      <c r="C47" s="89"/>
      <c r="D47" s="89"/>
      <c r="E47" s="89"/>
      <c r="F47" s="89"/>
      <c r="G47" s="89"/>
      <c r="H47" s="89"/>
      <c r="I47" s="89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90"/>
    </row>
    <row r="48" spans="1:35" s="4" customFormat="1" ht="18.75" thickBot="1">
      <c r="A48" s="3"/>
      <c r="B48" s="119" t="s">
        <v>47</v>
      </c>
      <c r="C48" s="122" t="s">
        <v>48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4"/>
    </row>
    <row r="49" spans="1:29" s="2" customFormat="1" ht="45" thickBot="1">
      <c r="A49" s="1"/>
      <c r="B49" s="120"/>
      <c r="C49" s="125" t="s">
        <v>2</v>
      </c>
      <c r="D49" s="126"/>
      <c r="E49" s="126"/>
      <c r="F49" s="126"/>
      <c r="G49" s="126"/>
      <c r="H49" s="126"/>
      <c r="I49" s="127"/>
      <c r="J49" s="128"/>
      <c r="K49" s="129" t="s">
        <v>3</v>
      </c>
      <c r="L49" s="130"/>
      <c r="M49" s="130"/>
      <c r="N49" s="130"/>
      <c r="O49" s="130"/>
      <c r="P49" s="130"/>
      <c r="Q49" s="130"/>
      <c r="R49" s="131"/>
      <c r="S49" s="132" t="s">
        <v>4</v>
      </c>
      <c r="T49" s="133"/>
      <c r="U49" s="134"/>
      <c r="V49" s="5" t="s">
        <v>5</v>
      </c>
      <c r="W49" s="135" t="s">
        <v>6</v>
      </c>
      <c r="X49" s="136"/>
      <c r="Y49" s="136"/>
      <c r="Z49" s="136"/>
      <c r="AA49" s="136"/>
      <c r="AB49" s="137"/>
      <c r="AC49" s="6" t="s">
        <v>7</v>
      </c>
    </row>
    <row r="50" spans="1:29" s="2" customFormat="1" ht="13.5" customHeight="1" thickBot="1">
      <c r="A50" s="1"/>
      <c r="B50" s="120"/>
      <c r="C50" s="138" t="s">
        <v>8</v>
      </c>
      <c r="D50" s="139"/>
      <c r="E50" s="139"/>
      <c r="F50" s="140"/>
      <c r="G50" s="141" t="s">
        <v>9</v>
      </c>
      <c r="H50" s="143" t="s">
        <v>45</v>
      </c>
      <c r="I50" s="144"/>
      <c r="J50" s="145" t="s">
        <v>11</v>
      </c>
      <c r="K50" s="138" t="s">
        <v>12</v>
      </c>
      <c r="L50" s="139"/>
      <c r="M50" s="139"/>
      <c r="N50" s="147"/>
      <c r="O50" s="148" t="s">
        <v>13</v>
      </c>
      <c r="P50" s="148"/>
      <c r="Q50" s="144"/>
      <c r="R50" s="149" t="s">
        <v>14</v>
      </c>
      <c r="S50" s="150" t="s">
        <v>15</v>
      </c>
      <c r="T50" s="117" t="s">
        <v>16</v>
      </c>
      <c r="U50" s="145" t="s">
        <v>17</v>
      </c>
      <c r="V50" s="156" t="s">
        <v>18</v>
      </c>
      <c r="W50" s="159" t="s">
        <v>19</v>
      </c>
      <c r="X50" s="159"/>
      <c r="Y50" s="159"/>
      <c r="Z50" s="160" t="s">
        <v>20</v>
      </c>
      <c r="AA50" s="152" t="s">
        <v>21</v>
      </c>
      <c r="AB50" s="145" t="s">
        <v>22</v>
      </c>
      <c r="AC50" s="152" t="s">
        <v>23</v>
      </c>
    </row>
    <row r="51" spans="1:29" s="2" customFormat="1" ht="50.25" thickBot="1">
      <c r="A51" s="1"/>
      <c r="B51" s="121"/>
      <c r="C51" s="92" t="s">
        <v>24</v>
      </c>
      <c r="D51" s="93" t="s">
        <v>25</v>
      </c>
      <c r="E51" s="94" t="s">
        <v>26</v>
      </c>
      <c r="F51" s="95" t="s">
        <v>27</v>
      </c>
      <c r="G51" s="142"/>
      <c r="H51" s="7" t="s">
        <v>28</v>
      </c>
      <c r="I51" s="11" t="s">
        <v>29</v>
      </c>
      <c r="J51" s="163"/>
      <c r="K51" s="96" t="s">
        <v>30</v>
      </c>
      <c r="L51" s="97" t="s">
        <v>31</v>
      </c>
      <c r="M51" s="97" t="s">
        <v>32</v>
      </c>
      <c r="N51" s="98" t="s">
        <v>33</v>
      </c>
      <c r="O51" s="14" t="s">
        <v>34</v>
      </c>
      <c r="P51" s="15" t="s">
        <v>35</v>
      </c>
      <c r="Q51" s="98" t="s">
        <v>36</v>
      </c>
      <c r="R51" s="163"/>
      <c r="S51" s="167"/>
      <c r="T51" s="164"/>
      <c r="U51" s="165"/>
      <c r="V51" s="157"/>
      <c r="W51" s="17" t="s">
        <v>37</v>
      </c>
      <c r="X51" s="17" t="s">
        <v>38</v>
      </c>
      <c r="Y51" s="18" t="s">
        <v>39</v>
      </c>
      <c r="Z51" s="161"/>
      <c r="AA51" s="168"/>
      <c r="AB51" s="165"/>
      <c r="AC51" s="153"/>
    </row>
    <row r="52" spans="1:29" ht="13.5" customHeight="1" thickBot="1">
      <c r="A52" s="19"/>
      <c r="B52" s="67" t="s">
        <v>43</v>
      </c>
      <c r="C52" s="68">
        <f t="shared" ref="C52:AC52" si="20">C24-C46</f>
        <v>101362635.9712947</v>
      </c>
      <c r="D52" s="69">
        <f t="shared" si="20"/>
        <v>36756632.033657163</v>
      </c>
      <c r="E52" s="69">
        <f t="shared" si="20"/>
        <v>971362.30504794884</v>
      </c>
      <c r="F52" s="69">
        <f t="shared" si="20"/>
        <v>105499435.88999987</v>
      </c>
      <c r="G52" s="69">
        <f t="shared" si="20"/>
        <v>858520.71999999648</v>
      </c>
      <c r="H52" s="87">
        <f t="shared" si="20"/>
        <v>307981503.73999953</v>
      </c>
      <c r="I52" s="87">
        <f t="shared" si="20"/>
        <v>-470105508.78000009</v>
      </c>
      <c r="J52" s="70">
        <f t="shared" si="20"/>
        <v>414339460.34999943</v>
      </c>
      <c r="K52" s="71">
        <f t="shared" si="20"/>
        <v>6813130.4628585987</v>
      </c>
      <c r="L52" s="71">
        <f t="shared" si="20"/>
        <v>4803469.691839166</v>
      </c>
      <c r="M52" s="71">
        <f t="shared" si="20"/>
        <v>10860853.015302233</v>
      </c>
      <c r="N52" s="71">
        <f t="shared" si="20"/>
        <v>22477453.170000002</v>
      </c>
      <c r="O52" s="71">
        <f t="shared" si="20"/>
        <v>3183815.3199067004</v>
      </c>
      <c r="P52" s="71">
        <f t="shared" si="20"/>
        <v>153102.86000700097</v>
      </c>
      <c r="Q52" s="71">
        <f t="shared" si="20"/>
        <v>3336918.1799137034</v>
      </c>
      <c r="R52" s="71">
        <f t="shared" si="20"/>
        <v>38129520.119913682</v>
      </c>
      <c r="S52" s="68">
        <f t="shared" si="20"/>
        <v>43348652.49999997</v>
      </c>
      <c r="T52" s="68">
        <f t="shared" si="20"/>
        <v>13263982.24</v>
      </c>
      <c r="U52" s="68">
        <f t="shared" si="20"/>
        <v>39330137.419999927</v>
      </c>
      <c r="V52" s="74">
        <f t="shared" si="20"/>
        <v>2499237.3600000013</v>
      </c>
      <c r="W52" s="68">
        <f t="shared" si="20"/>
        <v>26064.560000000056</v>
      </c>
      <c r="X52" s="68">
        <f t="shared" si="20"/>
        <v>211151.09999999974</v>
      </c>
      <c r="Y52" s="68">
        <f t="shared" si="20"/>
        <v>237215.66000000015</v>
      </c>
      <c r="Z52" s="68">
        <f t="shared" si="20"/>
        <v>72033.289999999979</v>
      </c>
      <c r="AA52" s="68">
        <f t="shared" si="20"/>
        <v>25863.87000000001</v>
      </c>
      <c r="AB52" s="68">
        <f t="shared" si="20"/>
        <v>335112.8200000003</v>
      </c>
      <c r="AC52" s="74">
        <f t="shared" si="20"/>
        <v>2.5611370801925659E-9</v>
      </c>
    </row>
    <row r="53" spans="1:29" s="77" customFormat="1" ht="11.25">
      <c r="B53" s="78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</row>
    <row r="54" spans="1:29" ht="12" customHeight="1">
      <c r="O54" s="110"/>
      <c r="P54" s="111"/>
      <c r="Q54" s="110"/>
    </row>
    <row r="55" spans="1:29" ht="12" customHeight="1">
      <c r="O55" s="110"/>
      <c r="P55" s="110"/>
      <c r="Q55" s="110"/>
    </row>
  </sheetData>
  <sheetProtection selectLockedCells="1" selectUnlockedCells="1"/>
  <mergeCells count="67">
    <mergeCell ref="AC50:AC51"/>
    <mergeCell ref="U50:U51"/>
    <mergeCell ref="V50:V51"/>
    <mergeCell ref="W50:Y50"/>
    <mergeCell ref="Z50:Z51"/>
    <mergeCell ref="AA50:AA51"/>
    <mergeCell ref="AB50:AB51"/>
    <mergeCell ref="J50:J51"/>
    <mergeCell ref="K50:N50"/>
    <mergeCell ref="O50:Q50"/>
    <mergeCell ref="R50:R51"/>
    <mergeCell ref="S50:S51"/>
    <mergeCell ref="T50:T51"/>
    <mergeCell ref="AC28:AC29"/>
    <mergeCell ref="B48:B51"/>
    <mergeCell ref="C48:AC48"/>
    <mergeCell ref="C49:J49"/>
    <mergeCell ref="K49:R49"/>
    <mergeCell ref="S49:U49"/>
    <mergeCell ref="W49:AB49"/>
    <mergeCell ref="C50:F50"/>
    <mergeCell ref="G50:G51"/>
    <mergeCell ref="H50:I50"/>
    <mergeCell ref="U28:U29"/>
    <mergeCell ref="V28:V29"/>
    <mergeCell ref="W28:Y28"/>
    <mergeCell ref="Z28:Z29"/>
    <mergeCell ref="AA28:AA29"/>
    <mergeCell ref="AB28:AB29"/>
    <mergeCell ref="J28:J29"/>
    <mergeCell ref="K28:N28"/>
    <mergeCell ref="O28:Q28"/>
    <mergeCell ref="R28:R29"/>
    <mergeCell ref="S28:S29"/>
    <mergeCell ref="T28:T29"/>
    <mergeCell ref="AC4:AC5"/>
    <mergeCell ref="B26:B29"/>
    <mergeCell ref="C26:AC26"/>
    <mergeCell ref="C27:J27"/>
    <mergeCell ref="K27:R27"/>
    <mergeCell ref="S27:U27"/>
    <mergeCell ref="W27:AB27"/>
    <mergeCell ref="C28:F28"/>
    <mergeCell ref="G28:G29"/>
    <mergeCell ref="H28:I28"/>
    <mergeCell ref="U4:U5"/>
    <mergeCell ref="V4:V5"/>
    <mergeCell ref="W4:Y4"/>
    <mergeCell ref="Z4:Z5"/>
    <mergeCell ref="AA4:AA5"/>
    <mergeCell ref="AB4:AB5"/>
    <mergeCell ref="T4:T5"/>
    <mergeCell ref="B2:B5"/>
    <mergeCell ref="C2:J2"/>
    <mergeCell ref="K2:AC2"/>
    <mergeCell ref="C3:J3"/>
    <mergeCell ref="K3:R3"/>
    <mergeCell ref="S3:U3"/>
    <mergeCell ref="W3:AB3"/>
    <mergeCell ref="C4:F4"/>
    <mergeCell ref="G4:G5"/>
    <mergeCell ref="H4:I4"/>
    <mergeCell ref="J4:J5"/>
    <mergeCell ref="K4:N4"/>
    <mergeCell ref="O4:Q4"/>
    <mergeCell ref="R4:R5"/>
    <mergeCell ref="S4:S5"/>
  </mergeCells>
  <pageMargins left="0.25" right="0.25" top="0.25" bottom="0.25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- Octombrie 2016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2016-03-23T11:17:13Z</dcterms:created>
  <dcterms:modified xsi:type="dcterms:W3CDTF">2016-11-24T12:46:12Z</dcterms:modified>
</cp:coreProperties>
</file>